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bcourt-my.sharepoint.com/personal/jgonzales_sb-court_org/Documents/Old I Drive/"/>
    </mc:Choice>
  </mc:AlternateContent>
  <workbookProtection workbookAlgorithmName="SHA-512" workbookHashValue="ziY4Qmg2kGzngLBpYuwDTwlzjYl6AiWSGA8KXYYwz0GzDvjkDZ+p9WLmrnDqagXpLVUKEJXa5HfNXYdih8kVuQ==" workbookSaltValue="kXJImZZ5XnzGIvjy4+kyuQ==" workbookSpinCount="100000" lockStructure="1"/>
  <bookViews>
    <workbookView xWindow="0" yWindow="0" windowWidth="28800" windowHeight="12000"/>
  </bookViews>
  <sheets>
    <sheet name="Employees" sheetId="1" r:id="rId1"/>
    <sheet name="Commissioners" sheetId="2" r:id="rId2"/>
  </sheets>
  <externalReferences>
    <externalReference r:id="rId3"/>
  </externalReferences>
  <definedNames>
    <definedName name="DENTIST">[1]Sheet1!$A$16:$A$23</definedName>
    <definedName name="MEDINS">[1]Sheet1!$A$2:$A$15</definedName>
    <definedName name="PT">[1]Sheet1!$B$35:$B$41</definedName>
    <definedName name="Viz">[1]Sheet1!$A$24:$A$29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 l="1"/>
  <c r="A32" i="2" l="1"/>
  <c r="A47" i="2" l="1"/>
  <c r="A45" i="2"/>
  <c r="E20" i="2" s="1"/>
  <c r="A43" i="2"/>
  <c r="E6" i="2" s="1"/>
  <c r="A31" i="2"/>
  <c r="A49" i="2" s="1"/>
  <c r="E17" i="2"/>
  <c r="E12" i="2"/>
  <c r="E5" i="2"/>
  <c r="A47" i="1"/>
  <c r="A45" i="1"/>
  <c r="E20" i="1" s="1"/>
  <c r="A43" i="1"/>
  <c r="E6" i="1" s="1"/>
  <c r="A31" i="1"/>
  <c r="A49" i="1" s="1"/>
  <c r="E17" i="1"/>
  <c r="E12" i="1"/>
  <c r="A44" i="1" s="1"/>
  <c r="E5" i="1"/>
  <c r="A48" i="2" l="1"/>
  <c r="A48" i="1"/>
  <c r="E13" i="1" s="1"/>
  <c r="E14" i="1" s="1"/>
  <c r="E7" i="1"/>
  <c r="E7" i="2"/>
  <c r="E13" i="2"/>
  <c r="E14" i="2" s="1"/>
  <c r="A44" i="2"/>
  <c r="E19" i="1" l="1"/>
  <c r="E22" i="1" s="1"/>
  <c r="E24" i="1" s="1"/>
  <c r="E19" i="2"/>
  <c r="E23" i="1"/>
  <c r="E23" i="2" l="1"/>
  <c r="E22" i="2"/>
  <c r="E24" i="2" s="1"/>
</calcChain>
</file>

<file path=xl/comments1.xml><?xml version="1.0" encoding="utf-8"?>
<comments xmlns="http://schemas.openxmlformats.org/spreadsheetml/2006/main">
  <authors>
    <author>Estacion, Enrique</author>
  </authors>
  <commentList>
    <comment ref="A31" authorId="0" shapeId="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text>
        <r>
          <rPr>
            <b/>
            <sz val="9"/>
            <color indexed="81"/>
            <rFont val="Tahoma"/>
            <family val="2"/>
          </rPr>
          <t>Estacion, Enrique:</t>
        </r>
        <r>
          <rPr>
            <sz val="9"/>
            <color indexed="81"/>
            <rFont val="Tahoma"/>
            <family val="2"/>
          </rPr>
          <t xml:space="preserve">
Subsidies and Flex</t>
        </r>
      </text>
    </comment>
    <comment ref="A36" authorId="0" shapeId="0">
      <text>
        <r>
          <rPr>
            <b/>
            <sz val="9"/>
            <color indexed="81"/>
            <rFont val="Tahoma"/>
            <family val="2"/>
          </rPr>
          <t>Estacion, Enrique:</t>
        </r>
        <r>
          <rPr>
            <sz val="9"/>
            <color indexed="81"/>
            <rFont val="Tahoma"/>
            <family val="2"/>
          </rPr>
          <t xml:space="preserve">
Rates for Part Time calc</t>
        </r>
      </text>
    </comment>
    <comment ref="A44" authorId="0" shapeId="0">
      <text>
        <r>
          <rPr>
            <b/>
            <sz val="9"/>
            <color indexed="81"/>
            <rFont val="Tahoma"/>
            <family val="2"/>
          </rPr>
          <t>Estacion, Enrique:</t>
        </r>
        <r>
          <rPr>
            <sz val="9"/>
            <color indexed="81"/>
            <rFont val="Tahoma"/>
            <family val="2"/>
          </rPr>
          <t xml:space="preserve">
Needed to show zero net subsidy</t>
        </r>
      </text>
    </comment>
    <comment ref="B45" authorId="0" shapeId="0">
      <text>
        <r>
          <rPr>
            <b/>
            <sz val="9"/>
            <color indexed="81"/>
            <rFont val="Tahoma"/>
            <family val="2"/>
          </rPr>
          <t>Estacion, Enrique:</t>
        </r>
        <r>
          <rPr>
            <sz val="9"/>
            <color indexed="81"/>
            <rFont val="Tahoma"/>
            <family val="2"/>
          </rPr>
          <t xml:space="preserve">
Rates for part time flex
</t>
        </r>
      </text>
    </comment>
    <comment ref="A47" authorId="0" shapeId="0">
      <text>
        <r>
          <rPr>
            <b/>
            <sz val="9"/>
            <color indexed="81"/>
            <rFont val="Tahoma"/>
            <family val="2"/>
          </rPr>
          <t>Estacion, Enrique:</t>
        </r>
        <r>
          <rPr>
            <sz val="9"/>
            <color indexed="81"/>
            <rFont val="Tahoma"/>
            <family val="2"/>
          </rPr>
          <t xml:space="preserve">
Needed to convert max subisdy to part time rate
</t>
        </r>
      </text>
    </comment>
    <comment ref="A48" authorId="0" shapeId="0">
      <text>
        <r>
          <rPr>
            <b/>
            <sz val="9"/>
            <color indexed="81"/>
            <rFont val="Tahoma"/>
            <family val="2"/>
          </rPr>
          <t>Estacion, Enrique:</t>
        </r>
        <r>
          <rPr>
            <sz val="9"/>
            <color indexed="81"/>
            <rFont val="Tahoma"/>
            <family val="2"/>
          </rPr>
          <t xml:space="preserve">
Needed to calc values for dental subsidy
</t>
        </r>
      </text>
    </comment>
    <comment ref="A49" authorId="0" shapeId="0">
      <text>
        <r>
          <rPr>
            <b/>
            <sz val="9"/>
            <color indexed="81"/>
            <rFont val="Tahoma"/>
            <family val="2"/>
          </rPr>
          <t>Estacion, Enrique:</t>
        </r>
        <r>
          <rPr>
            <sz val="9"/>
            <color indexed="81"/>
            <rFont val="Tahoma"/>
            <family val="2"/>
          </rPr>
          <t xml:space="preserve">
teamsters temporary subsidy E6 subtotal (counters A43)</t>
        </r>
      </text>
    </comment>
  </commentList>
</comments>
</file>

<file path=xl/comments2.xml><?xml version="1.0" encoding="utf-8"?>
<comments xmlns="http://schemas.openxmlformats.org/spreadsheetml/2006/main">
  <authors>
    <author>Estacion, Enrique</author>
  </authors>
  <commentList>
    <comment ref="A31" authorId="0" shapeId="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text>
        <r>
          <rPr>
            <b/>
            <sz val="9"/>
            <color indexed="81"/>
            <rFont val="Tahoma"/>
            <family val="2"/>
          </rPr>
          <t>Estacion, Enrique:</t>
        </r>
        <r>
          <rPr>
            <sz val="9"/>
            <color indexed="81"/>
            <rFont val="Tahoma"/>
            <family val="2"/>
          </rPr>
          <t xml:space="preserve">
Subsidies and Flex</t>
        </r>
      </text>
    </comment>
    <comment ref="A36" authorId="0" shapeId="0">
      <text>
        <r>
          <rPr>
            <b/>
            <sz val="9"/>
            <color indexed="81"/>
            <rFont val="Tahoma"/>
            <family val="2"/>
          </rPr>
          <t>Estacion, Enrique:</t>
        </r>
        <r>
          <rPr>
            <sz val="9"/>
            <color indexed="81"/>
            <rFont val="Tahoma"/>
            <family val="2"/>
          </rPr>
          <t xml:space="preserve">
Rates for Part Time calc</t>
        </r>
      </text>
    </comment>
    <comment ref="A44" authorId="0" shapeId="0">
      <text>
        <r>
          <rPr>
            <b/>
            <sz val="9"/>
            <color indexed="81"/>
            <rFont val="Tahoma"/>
            <family val="2"/>
          </rPr>
          <t>Estacion, Enrique:</t>
        </r>
        <r>
          <rPr>
            <sz val="9"/>
            <color indexed="81"/>
            <rFont val="Tahoma"/>
            <family val="2"/>
          </rPr>
          <t xml:space="preserve">
Needed to show zero net subsidy</t>
        </r>
      </text>
    </comment>
    <comment ref="B45" authorId="0" shapeId="0">
      <text>
        <r>
          <rPr>
            <b/>
            <sz val="9"/>
            <color indexed="81"/>
            <rFont val="Tahoma"/>
            <family val="2"/>
          </rPr>
          <t>Estacion, Enrique:</t>
        </r>
        <r>
          <rPr>
            <sz val="9"/>
            <color indexed="81"/>
            <rFont val="Tahoma"/>
            <family val="2"/>
          </rPr>
          <t xml:space="preserve">
Rates for part time flex
</t>
        </r>
      </text>
    </comment>
    <comment ref="A47" authorId="0" shapeId="0">
      <text>
        <r>
          <rPr>
            <b/>
            <sz val="9"/>
            <color indexed="81"/>
            <rFont val="Tahoma"/>
            <family val="2"/>
          </rPr>
          <t>Estacion, Enrique:</t>
        </r>
        <r>
          <rPr>
            <sz val="9"/>
            <color indexed="81"/>
            <rFont val="Tahoma"/>
            <family val="2"/>
          </rPr>
          <t xml:space="preserve">
Needed to convert max subisdy to part time rate
</t>
        </r>
      </text>
    </comment>
    <comment ref="A48" authorId="0" shapeId="0">
      <text>
        <r>
          <rPr>
            <b/>
            <sz val="9"/>
            <color indexed="81"/>
            <rFont val="Tahoma"/>
            <family val="2"/>
          </rPr>
          <t>Estacion, Enrique:</t>
        </r>
        <r>
          <rPr>
            <sz val="9"/>
            <color indexed="81"/>
            <rFont val="Tahoma"/>
            <family val="2"/>
          </rPr>
          <t xml:space="preserve">
Needed to calc values for dental subsidy
</t>
        </r>
      </text>
    </comment>
    <comment ref="A49" authorId="0" shapeId="0">
      <text>
        <r>
          <rPr>
            <b/>
            <sz val="9"/>
            <color indexed="81"/>
            <rFont val="Tahoma"/>
            <family val="2"/>
          </rPr>
          <t>Estacion, Enrique:</t>
        </r>
        <r>
          <rPr>
            <sz val="9"/>
            <color indexed="81"/>
            <rFont val="Tahoma"/>
            <family val="2"/>
          </rPr>
          <t xml:space="preserve">
teamsters temporary subsidy E6 subtotal (counters A43)</t>
        </r>
      </text>
    </comment>
  </commentList>
</comments>
</file>

<file path=xl/sharedStrings.xml><?xml version="1.0" encoding="utf-8"?>
<sst xmlns="http://schemas.openxmlformats.org/spreadsheetml/2006/main" count="147" uniqueCount="72">
  <si>
    <t xml:space="preserve">                                                                                         </t>
  </si>
  <si>
    <r>
      <rPr>
        <sz val="18"/>
        <color theme="1" tint="0.34998626667073579"/>
        <rFont val="Segoe UI Light"/>
        <family val="2"/>
      </rPr>
      <t xml:space="preserve">2024 Health Benefits Bi-weekly Cost Calculator </t>
    </r>
    <r>
      <rPr>
        <sz val="22"/>
        <color theme="1" tint="0.34998626667073579"/>
        <rFont val="Segoe UI Light"/>
        <family val="2"/>
      </rPr>
      <t xml:space="preserve">   </t>
    </r>
    <r>
      <rPr>
        <sz val="16"/>
        <color theme="1" tint="0.34998626667073579"/>
        <rFont val="Segoe UI Light"/>
        <family val="2"/>
      </rPr>
      <t xml:space="preserve">         </t>
    </r>
  </si>
  <si>
    <t>Choose Health Plan</t>
  </si>
  <si>
    <t>If part time, select scheduled hours:</t>
  </si>
  <si>
    <t>Having issues using the calculator?</t>
  </si>
  <si>
    <t>Opt Out of Medical</t>
  </si>
  <si>
    <t>&gt;</t>
  </si>
  <si>
    <r>
      <rPr>
        <b/>
        <sz val="12"/>
        <rFont val="Calibri"/>
        <family val="2"/>
        <scheme val="minor"/>
      </rPr>
      <t>Download</t>
    </r>
    <r>
      <rPr>
        <sz val="10"/>
        <rFont val="Segoe UI Light"/>
        <family val="2"/>
      </rPr>
      <t xml:space="preserve"> the Excel sheet</t>
    </r>
  </si>
  <si>
    <t>BLUE SHIELD HMO Emp Only</t>
  </si>
  <si>
    <t>or</t>
  </si>
  <si>
    <t>BLUE SHIELD HMO Emp + 1</t>
  </si>
  <si>
    <r>
      <t>At the top right corner, change "</t>
    </r>
    <r>
      <rPr>
        <b/>
        <sz val="12"/>
        <rFont val="Calibri"/>
        <family val="2"/>
        <scheme val="minor"/>
      </rPr>
      <t>viewing</t>
    </r>
    <r>
      <rPr>
        <sz val="10"/>
        <rFont val="Segoe UI Light"/>
        <family val="2"/>
      </rPr>
      <t>" to "</t>
    </r>
    <r>
      <rPr>
        <b/>
        <sz val="12"/>
        <rFont val="Calibri"/>
        <family val="2"/>
        <scheme val="minor"/>
      </rPr>
      <t>editing</t>
    </r>
    <r>
      <rPr>
        <sz val="10"/>
        <rFont val="Segoe UI Light"/>
        <family val="2"/>
      </rPr>
      <t>"</t>
    </r>
  </si>
  <si>
    <t>BLUE SHIELD HMO Emp + 2</t>
  </si>
  <si>
    <t>Court Paid Medical Subsidy*</t>
  </si>
  <si>
    <t>KP HMO Emp Only</t>
  </si>
  <si>
    <t>Net Cost</t>
  </si>
  <si>
    <t>KP HMO Emp + 1</t>
  </si>
  <si>
    <t>(does not include Commissioner cost- see tab below)</t>
  </si>
  <si>
    <t>KP HMO Emp + 2</t>
  </si>
  <si>
    <t>BLUE SHIELD PPO Emp Only</t>
  </si>
  <si>
    <t>BLUE SHIELD PPO Emp + 1</t>
  </si>
  <si>
    <t>BLUE SHIELD PPO Emp + 2</t>
  </si>
  <si>
    <t>Choose Dental Plan</t>
  </si>
  <si>
    <t>BLUE SHIELD TRIO Emp Only</t>
  </si>
  <si>
    <t xml:space="preserve"> Court Paid Dental Subsidy*</t>
  </si>
  <si>
    <t>BLUE SHIELD TRIO Emp + 1</t>
  </si>
  <si>
    <t>BLUE SHIELD TRIO Emp + 2</t>
  </si>
  <si>
    <t>Subsidized* Cost</t>
  </si>
  <si>
    <t>Opt Out of Dental</t>
  </si>
  <si>
    <t>Choose Vision Plan</t>
  </si>
  <si>
    <t>DELTACARE HMO Emp only</t>
  </si>
  <si>
    <t>DELTACARE HMO emp + 1</t>
  </si>
  <si>
    <t>Subtotal For All Benefits</t>
  </si>
  <si>
    <t>DELTACARE HMO Emp + 2</t>
  </si>
  <si>
    <t>Flex Benefit Applied**</t>
  </si>
  <si>
    <t>DELTA  PPO Emp Only</t>
  </si>
  <si>
    <t>DELTA  PPO Emp + 1</t>
  </si>
  <si>
    <t>Estimated Bi-Weekly Out of Pocket</t>
  </si>
  <si>
    <t>DELTA  PPO Emp + 2</t>
  </si>
  <si>
    <t xml:space="preserve">Bi-Weekly Surplus Flex Benefit Dollars                                    Payable As Taxable Compensation **                 </t>
  </si>
  <si>
    <r>
      <t>Approx.  Monthly Cost after Subsidies &amp; Flex Dollars</t>
    </r>
    <r>
      <rPr>
        <b/>
        <sz val="9"/>
        <color theme="1" tint="0.499984740745262"/>
        <rFont val="Arial"/>
        <family val="2"/>
      </rPr>
      <t>**</t>
    </r>
    <r>
      <rPr>
        <sz val="9"/>
        <color theme="1" tint="0.499984740745262"/>
        <rFont val="Arial"/>
        <family val="2"/>
      </rPr>
      <t xml:space="preserve"> :  </t>
    </r>
  </si>
  <si>
    <t>Eyemed Emp Only</t>
  </si>
  <si>
    <r>
      <t xml:space="preserve">*Based on </t>
    </r>
    <r>
      <rPr>
        <i/>
        <u/>
        <sz val="9"/>
        <color theme="0" tint="-0.499984740745262"/>
        <rFont val="Calibri"/>
        <family val="2"/>
        <scheme val="minor"/>
      </rPr>
      <t>Full-Time Employee</t>
    </r>
    <r>
      <rPr>
        <i/>
        <sz val="9"/>
        <color theme="0" tint="-0.499984740745262"/>
        <rFont val="Calibri"/>
        <family val="2"/>
        <scheme val="minor"/>
      </rPr>
      <t xml:space="preserve"> benefit rates; maximum subsidy applied until zero.</t>
    </r>
  </si>
  <si>
    <t>Eyemed Emp + Spouse</t>
  </si>
  <si>
    <t>** When applicable, remaining flex dollars are applied to AD&amp;D/Supplemental Life Premiums. Actual out of pocket costs and/or flex dollar balances may differ from what is shown here due to other factors. Please contact your HR Assistant for further assistance.</t>
  </si>
  <si>
    <t>Eyemed Emp + Child(ren)</t>
  </si>
  <si>
    <t>Eyemed Emp + Family</t>
  </si>
  <si>
    <t>Steps to update calculator annually</t>
  </si>
  <si>
    <t>*SPECIAL EDITION: TEAMSTERS SELECTION PUSHES ALL "E" COLUMN INSTRUCTIONS DOWN 2 CELLS</t>
  </si>
  <si>
    <t>Exempt Emp,+1 or more</t>
  </si>
  <si>
    <t>1: Unhide Columns A and B</t>
  </si>
  <si>
    <t>2: Edit the prices listed in the text box on the right side of working area</t>
  </si>
  <si>
    <t>3: Edit the provider list in A and prices in B*</t>
  </si>
  <si>
    <t>4: Verify that D3,D10,and D15 display accordingly</t>
  </si>
  <si>
    <t>5: Change the subsidies/flex by editing the formulas in E4 and E11 (OPEN FORUMLA BAR)</t>
  </si>
  <si>
    <t xml:space="preserve">  5a: Select E4 or E11. In formula bar, fix all subsidy/flex entries in A32-34</t>
  </si>
  <si>
    <t xml:space="preserve">  5b: Do not break the formula parameters; change amounts only</t>
  </si>
  <si>
    <t>6: Verify the math for all combinations, fields, formulas</t>
  </si>
  <si>
    <t>7: Rehide Columns A and B</t>
  </si>
  <si>
    <t>8: Ensure that formatting is consistent (no gridlines,selected fill, only 1 page prints)</t>
  </si>
  <si>
    <t>9: Ensure D3,D10, and D15 are Unlocked and PASSWORD PROTECT** the worksheet</t>
  </si>
  <si>
    <t>10: Save</t>
  </si>
  <si>
    <t>*Avoid adding or deleting cells in column A or B, as the formulas in Columns D and E all refer to the DATA VALIDATION/LIST group NAMES as the SOURCE. If adding or deleting cells is unavoidable, use Excel Name Manager to redefine validated list in D3,D10, and D15, and make subsequent changes to formulas in E3, E4,E10, E11,E15</t>
  </si>
  <si>
    <t>Med</t>
  </si>
  <si>
    <t>Dental</t>
  </si>
  <si>
    <t>E5,E12,E17,E20,E21,E22 are fixed formulas that should not require editing</t>
  </si>
  <si>
    <t>Flex</t>
  </si>
  <si>
    <t>E18 must be changed if Flex $ amount is changed</t>
  </si>
  <si>
    <t>E20,E21 have conditional formatting rules that change the color with ampount that should not require editing. Use MANAGE RULES to view current rules.</t>
  </si>
  <si>
    <t>** Password protect the worksheet, not the file, so that anyone can open, but no one can modify w/out password.</t>
  </si>
  <si>
    <t>(Commissioners cost only)</t>
  </si>
  <si>
    <t>Eyemed Emp,+1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</si>
</sst>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00;[Red]&quot;$&quot;#,##0.00"/>
    <numFmt numFmtId="166" formatCode="0.000"/>
  </numFmts>
  <fonts count="46" x14ac:knownFonts="1">
    <font>
      <sz val="11"/>
      <color theme="1"/>
      <name val="Calibri"/>
      <family val="2"/>
      <scheme val="minor"/>
    </font>
    <font>
      <b/>
      <sz val="11"/>
      <color theme="1"/>
      <name val="Calibri"/>
      <family val="2"/>
      <scheme val="minor"/>
    </font>
    <font>
      <sz val="16"/>
      <color theme="1" tint="0.34998626667073579"/>
      <name val="Segoe UI Light"/>
      <family val="2"/>
    </font>
    <font>
      <sz val="18"/>
      <color theme="1" tint="0.34998626667073579"/>
      <name val="Segoe UI Light"/>
      <family val="2"/>
    </font>
    <font>
      <sz val="22"/>
      <color theme="1" tint="0.34998626667073579"/>
      <name val="Segoe UI Light"/>
      <family val="2"/>
    </font>
    <font>
      <sz val="10"/>
      <name val="Arial"/>
      <family val="2"/>
    </font>
    <font>
      <b/>
      <sz val="14"/>
      <color theme="4" tint="0.59999389629810485"/>
      <name val="Arial"/>
      <family val="2"/>
    </font>
    <font>
      <i/>
      <sz val="11"/>
      <color rgb="FFFF0000"/>
      <name val="Calibri"/>
      <family val="2"/>
      <scheme val="minor"/>
    </font>
    <font>
      <b/>
      <sz val="12"/>
      <color rgb="FFFF0000"/>
      <name val="Arial"/>
      <family val="2"/>
    </font>
    <font>
      <b/>
      <sz val="12"/>
      <color rgb="FFFF0000"/>
      <name val="Calibri"/>
      <family val="2"/>
      <scheme val="minor"/>
    </font>
    <font>
      <sz val="10"/>
      <name val="Segoe UI Light"/>
      <family val="2"/>
    </font>
    <font>
      <i/>
      <sz val="10"/>
      <color rgb="FF0070C0"/>
      <name val="Arial"/>
      <family val="2"/>
    </font>
    <font>
      <sz val="10"/>
      <color rgb="FFFF0000"/>
      <name val="Calibri"/>
      <family val="2"/>
      <scheme val="minor"/>
    </font>
    <font>
      <b/>
      <sz val="12"/>
      <name val="Calibri"/>
      <family val="2"/>
      <scheme val="minor"/>
    </font>
    <font>
      <sz val="14"/>
      <name val="Arial"/>
      <family val="2"/>
    </font>
    <font>
      <b/>
      <sz val="14"/>
      <color indexed="10"/>
      <name val="Arial"/>
      <family val="2"/>
    </font>
    <font>
      <sz val="14"/>
      <color theme="3" tint="-0.249977111117893"/>
      <name val="Calibri"/>
      <family val="2"/>
      <scheme val="minor"/>
    </font>
    <font>
      <i/>
      <sz val="11"/>
      <color theme="1" tint="0.499984740745262"/>
      <name val="Calibri"/>
      <family val="2"/>
      <scheme val="minor"/>
    </font>
    <font>
      <sz val="12"/>
      <color theme="1" tint="0.34998626667073579"/>
      <name val="Calibri"/>
      <family val="2"/>
      <scheme val="minor"/>
    </font>
    <font>
      <sz val="11"/>
      <color theme="1" tint="0.499984740745262"/>
      <name val="Calibri"/>
      <family val="2"/>
      <scheme val="minor"/>
    </font>
    <font>
      <sz val="16"/>
      <color indexed="10"/>
      <name val="Calibri"/>
      <family val="2"/>
      <scheme val="minor"/>
    </font>
    <font>
      <sz val="14"/>
      <color indexed="9"/>
      <name val="Calibri"/>
      <family val="2"/>
      <scheme val="minor"/>
    </font>
    <font>
      <b/>
      <sz val="10"/>
      <color theme="1" tint="4.9989318521683403E-2"/>
      <name val="Calibri"/>
      <family val="2"/>
      <scheme val="minor"/>
    </font>
    <font>
      <sz val="14"/>
      <color indexed="18"/>
      <name val="Calibri"/>
      <family val="2"/>
      <scheme val="minor"/>
    </font>
    <font>
      <sz val="10"/>
      <color theme="1" tint="0.499984740745262"/>
      <name val="Calibri"/>
      <family val="2"/>
      <scheme val="minor"/>
    </font>
    <font>
      <b/>
      <sz val="12"/>
      <color rgb="FF00B050"/>
      <name val="Arial"/>
      <family val="2"/>
    </font>
    <font>
      <sz val="10"/>
      <color theme="3" tint="-0.249977111117893"/>
      <name val="Calibri"/>
      <family val="2"/>
      <scheme val="minor"/>
    </font>
    <font>
      <b/>
      <sz val="14"/>
      <color rgb="FFFF0000"/>
      <name val="Arial"/>
      <family val="2"/>
    </font>
    <font>
      <b/>
      <sz val="12"/>
      <color rgb="FFFFC000"/>
      <name val="Arial"/>
      <family val="2"/>
    </font>
    <font>
      <i/>
      <sz val="10"/>
      <color theme="1"/>
      <name val="Calibri"/>
      <family val="2"/>
      <scheme val="minor"/>
    </font>
    <font>
      <sz val="12"/>
      <name val="Calibri"/>
      <family val="2"/>
      <scheme val="minor"/>
    </font>
    <font>
      <sz val="10"/>
      <color theme="1" tint="0.499984740745262"/>
      <name val="Arial"/>
      <family val="2"/>
    </font>
    <font>
      <b/>
      <i/>
      <sz val="11"/>
      <color rgb="FF002060"/>
      <name val="Calibri"/>
      <family val="2"/>
      <scheme val="minor"/>
    </font>
    <font>
      <b/>
      <sz val="20"/>
      <color theme="4" tint="0.79998168889431442"/>
      <name val="Arial"/>
      <family val="2"/>
    </font>
    <font>
      <b/>
      <sz val="20"/>
      <color theme="3" tint="0.59999389629810485"/>
      <name val="Arial"/>
      <family val="2"/>
    </font>
    <font>
      <sz val="9"/>
      <color theme="1" tint="0.499984740745262"/>
      <name val="Arial"/>
      <family val="2"/>
    </font>
    <font>
      <b/>
      <sz val="9"/>
      <color theme="1" tint="0.499984740745262"/>
      <name val="Arial"/>
      <family val="2"/>
    </font>
    <font>
      <i/>
      <sz val="9"/>
      <color theme="0" tint="-0.499984740745262"/>
      <name val="Calibri"/>
      <family val="2"/>
      <scheme val="minor"/>
    </font>
    <font>
      <i/>
      <u/>
      <sz val="9"/>
      <color theme="0" tint="-0.499984740745262"/>
      <name val="Calibri"/>
      <family val="2"/>
      <scheme val="minor"/>
    </font>
    <font>
      <sz val="10"/>
      <color rgb="FFFF0000"/>
      <name val="Arial"/>
      <family val="2"/>
    </font>
    <font>
      <sz val="10"/>
      <color rgb="FFFFFF00"/>
      <name val="Arial"/>
      <family val="2"/>
    </font>
    <font>
      <sz val="10"/>
      <color theme="3"/>
      <name val="Arial"/>
      <family val="2"/>
    </font>
    <font>
      <sz val="10"/>
      <color theme="6" tint="-0.499984740745262"/>
      <name val="Arial"/>
      <family val="2"/>
    </font>
    <font>
      <b/>
      <sz val="9"/>
      <color indexed="81"/>
      <name val="Tahoma"/>
      <family val="2"/>
    </font>
    <font>
      <sz val="9"/>
      <color indexed="81"/>
      <name val="Tahoma"/>
      <family val="2"/>
    </font>
    <font>
      <b/>
      <sz val="12"/>
      <color rgb="FF0070C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CFCFA"/>
        <bgColor indexed="64"/>
      </patternFill>
    </fill>
    <fill>
      <patternFill patternType="solid">
        <fgColor rgb="FFFFFF99"/>
        <bgColor indexed="64"/>
      </patternFill>
    </fill>
    <fill>
      <patternFill patternType="solid">
        <fgColor rgb="FFFFFF00"/>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FF66"/>
        <bgColor indexed="64"/>
      </patternFill>
    </fill>
    <fill>
      <patternFill patternType="solid">
        <fgColor theme="6"/>
        <bgColor indexed="64"/>
      </patternFill>
    </fill>
    <fill>
      <patternFill patternType="solid">
        <fgColor theme="9" tint="0.59999389629810485"/>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hair">
        <color theme="0" tint="-0.249977111117893"/>
      </bottom>
      <diagonal/>
    </border>
    <border>
      <left/>
      <right/>
      <top/>
      <bottom style="double">
        <color theme="0" tint="-0.249977111117893"/>
      </bottom>
      <diagonal/>
    </border>
  </borders>
  <cellStyleXfs count="1">
    <xf numFmtId="0" fontId="0" fillId="0" borderId="0"/>
  </cellStyleXfs>
  <cellXfs count="78">
    <xf numFmtId="0" fontId="0" fillId="0" borderId="0" xfId="0"/>
    <xf numFmtId="0" fontId="0" fillId="2" borderId="0" xfId="0" applyFill="1"/>
    <xf numFmtId="2" fontId="0" fillId="2" borderId="0" xfId="0" applyNumberFormat="1" applyFill="1"/>
    <xf numFmtId="0" fontId="0" fillId="2" borderId="0" xfId="0" applyFill="1" applyAlignment="1">
      <alignment horizontal="right"/>
    </xf>
    <xf numFmtId="0" fontId="2" fillId="2" borderId="0" xfId="0" applyFont="1" applyFill="1" applyAlignment="1">
      <alignment vertical="top" wrapText="1"/>
    </xf>
    <xf numFmtId="0" fontId="5" fillId="3" borderId="1" xfId="0" applyFont="1" applyFill="1" applyBorder="1"/>
    <xf numFmtId="2" fontId="0" fillId="3" borderId="1" xfId="0" applyNumberFormat="1" applyFill="1" applyBorder="1"/>
    <xf numFmtId="0" fontId="6" fillId="2" borderId="0" xfId="0" applyFont="1" applyFill="1" applyAlignment="1">
      <alignment horizontal="left"/>
    </xf>
    <xf numFmtId="0" fontId="7" fillId="2" borderId="0" xfId="0" applyFont="1" applyFill="1" applyAlignment="1">
      <alignment horizontal="right"/>
    </xf>
    <xf numFmtId="0" fontId="8" fillId="3" borderId="0" xfId="0" applyFont="1" applyFill="1" applyProtection="1">
      <protection locked="0"/>
    </xf>
    <xf numFmtId="0" fontId="9" fillId="2" borderId="0" xfId="0" applyFont="1" applyFill="1"/>
    <xf numFmtId="0" fontId="10" fillId="2" borderId="0" xfId="0" applyFont="1" applyFill="1"/>
    <xf numFmtId="0" fontId="0" fillId="3" borderId="1" xfId="0" applyFill="1" applyBorder="1"/>
    <xf numFmtId="0" fontId="11" fillId="2" borderId="0" xfId="0" applyFont="1" applyFill="1" applyAlignment="1">
      <alignment horizontal="right"/>
    </xf>
    <xf numFmtId="0" fontId="12" fillId="2" borderId="0" xfId="0" applyFont="1" applyFill="1" applyAlignment="1" applyProtection="1">
      <alignment horizontal="center"/>
      <protection locked="0"/>
    </xf>
    <xf numFmtId="0" fontId="13" fillId="2" borderId="0" xfId="0" applyFont="1" applyFill="1" applyAlignment="1">
      <alignment horizontal="right"/>
    </xf>
    <xf numFmtId="49" fontId="5" fillId="3" borderId="1" xfId="0" applyNumberFormat="1" applyFont="1" applyFill="1" applyBorder="1"/>
    <xf numFmtId="2" fontId="0" fillId="0" borderId="1" xfId="0" applyNumberFormat="1" applyBorder="1"/>
    <xf numFmtId="0" fontId="14" fillId="2" borderId="0" xfId="0" applyFont="1" applyFill="1" applyAlignment="1">
      <alignment horizontal="right"/>
    </xf>
    <xf numFmtId="0" fontId="13" fillId="2" borderId="0" xfId="0" applyFont="1" applyFill="1"/>
    <xf numFmtId="0" fontId="15" fillId="2" borderId="0" xfId="0" applyFont="1" applyFill="1" applyAlignment="1">
      <alignment horizontal="right"/>
    </xf>
    <xf numFmtId="164" fontId="16" fillId="4" borderId="0" xfId="0" applyNumberFormat="1" applyFont="1" applyFill="1"/>
    <xf numFmtId="0" fontId="17" fillId="2" borderId="0" xfId="0" applyFont="1" applyFill="1" applyAlignment="1">
      <alignment horizontal="right"/>
    </xf>
    <xf numFmtId="164" fontId="18" fillId="2" borderId="2" xfId="0" applyNumberFormat="1" applyFont="1" applyFill="1" applyBorder="1"/>
    <xf numFmtId="49" fontId="0" fillId="3" borderId="1" xfId="0" applyNumberFormat="1" applyFill="1" applyBorder="1"/>
    <xf numFmtId="2" fontId="0" fillId="5" borderId="1" xfId="0" applyNumberFormat="1" applyFill="1" applyBorder="1"/>
    <xf numFmtId="0" fontId="19" fillId="2" borderId="0" xfId="0" applyFont="1" applyFill="1" applyAlignment="1">
      <alignment horizontal="right"/>
    </xf>
    <xf numFmtId="164" fontId="20" fillId="4" borderId="0" xfId="0" applyNumberFormat="1" applyFont="1" applyFill="1"/>
    <xf numFmtId="0" fontId="21" fillId="2" borderId="0" xfId="0" applyFont="1" applyFill="1"/>
    <xf numFmtId="164" fontId="23" fillId="2" borderId="0" xfId="0" applyNumberFormat="1" applyFont="1" applyFill="1"/>
    <xf numFmtId="0" fontId="1" fillId="2" borderId="0" xfId="0" applyFont="1" applyFill="1"/>
    <xf numFmtId="164" fontId="24" fillId="2" borderId="0" xfId="0" applyNumberFormat="1" applyFont="1" applyFill="1" applyAlignment="1">
      <alignment horizontal="right"/>
    </xf>
    <xf numFmtId="0" fontId="25" fillId="3" borderId="0" xfId="0" applyFont="1" applyFill="1" applyAlignment="1" applyProtection="1">
      <alignment horizontal="center"/>
      <protection locked="0"/>
    </xf>
    <xf numFmtId="0" fontId="26" fillId="2" borderId="0" xfId="0" applyFont="1" applyFill="1" applyAlignment="1">
      <alignment horizontal="right"/>
    </xf>
    <xf numFmtId="164" fontId="16" fillId="2" borderId="0" xfId="0" applyNumberFormat="1" applyFont="1" applyFill="1"/>
    <xf numFmtId="0" fontId="27" fillId="2" borderId="0" xfId="0" applyFont="1" applyFill="1" applyAlignment="1">
      <alignment horizontal="right"/>
    </xf>
    <xf numFmtId="0" fontId="28" fillId="3" borderId="0" xfId="0" applyFont="1" applyFill="1" applyAlignment="1" applyProtection="1">
      <alignment horizontal="center"/>
      <protection locked="0"/>
    </xf>
    <xf numFmtId="0" fontId="29" fillId="2" borderId="0" xfId="0" applyFont="1" applyFill="1" applyAlignment="1">
      <alignment horizontal="right"/>
    </xf>
    <xf numFmtId="164" fontId="30" fillId="2" borderId="0" xfId="0" applyNumberFormat="1" applyFont="1" applyFill="1"/>
    <xf numFmtId="164" fontId="16" fillId="2" borderId="2" xfId="0" applyNumberFormat="1" applyFont="1" applyFill="1" applyBorder="1"/>
    <xf numFmtId="165" fontId="16" fillId="2" borderId="3" xfId="0" applyNumberFormat="1" applyFont="1" applyFill="1" applyBorder="1"/>
    <xf numFmtId="0" fontId="31" fillId="2" borderId="0" xfId="0" applyFont="1" applyFill="1"/>
    <xf numFmtId="165" fontId="16" fillId="2" borderId="0" xfId="0" applyNumberFormat="1" applyFont="1" applyFill="1"/>
    <xf numFmtId="0" fontId="32" fillId="2" borderId="0" xfId="0" applyFont="1" applyFill="1" applyAlignment="1">
      <alignment horizontal="right" vertical="top"/>
    </xf>
    <xf numFmtId="164" fontId="33" fillId="3" borderId="0" xfId="0" applyNumberFormat="1" applyFont="1" applyFill="1" applyAlignment="1">
      <alignment horizontal="right"/>
    </xf>
    <xf numFmtId="0" fontId="32" fillId="2" borderId="0" xfId="0" applyFont="1" applyFill="1" applyAlignment="1">
      <alignment horizontal="right" vertical="center" wrapText="1"/>
    </xf>
    <xf numFmtId="165" fontId="34" fillId="3" borderId="0" xfId="0" applyNumberFormat="1" applyFont="1" applyFill="1" applyAlignment="1">
      <alignment horizontal="right"/>
    </xf>
    <xf numFmtId="0" fontId="0" fillId="2" borderId="0" xfId="0" applyFill="1" applyProtection="1">
      <protection locked="0"/>
    </xf>
    <xf numFmtId="0" fontId="35" fillId="2" borderId="0" xfId="0" applyFont="1" applyFill="1" applyAlignment="1">
      <alignment horizontal="right" wrapText="1"/>
    </xf>
    <xf numFmtId="164" fontId="31" fillId="2" borderId="0" xfId="0" applyNumberFormat="1" applyFont="1" applyFill="1" applyAlignment="1">
      <alignment horizontal="left"/>
    </xf>
    <xf numFmtId="0" fontId="39" fillId="2" borderId="0" xfId="0" applyFont="1" applyFill="1"/>
    <xf numFmtId="0" fontId="39" fillId="6" borderId="0" xfId="0" applyFont="1" applyFill="1"/>
    <xf numFmtId="0" fontId="40" fillId="7" borderId="1" xfId="0" applyFont="1" applyFill="1" applyBorder="1"/>
    <xf numFmtId="0" fontId="5" fillId="8" borderId="1" xfId="0" applyFont="1" applyFill="1" applyBorder="1"/>
    <xf numFmtId="2" fontId="0" fillId="8" borderId="1" xfId="0" applyNumberFormat="1" applyFill="1" applyBorder="1"/>
    <xf numFmtId="20" fontId="39" fillId="2" borderId="0" xfId="0" applyNumberFormat="1" applyFont="1" applyFill="1"/>
    <xf numFmtId="0" fontId="0" fillId="8" borderId="1" xfId="0" applyFill="1" applyBorder="1"/>
    <xf numFmtId="166" fontId="0" fillId="9" borderId="1" xfId="0" applyNumberFormat="1" applyFill="1" applyBorder="1"/>
    <xf numFmtId="2" fontId="0" fillId="9" borderId="1" xfId="0" applyNumberFormat="1" applyFill="1" applyBorder="1"/>
    <xf numFmtId="0" fontId="0" fillId="2" borderId="1" xfId="0" applyFill="1" applyBorder="1"/>
    <xf numFmtId="2" fontId="0" fillId="2" borderId="1" xfId="0" applyNumberFormat="1" applyFill="1" applyBorder="1"/>
    <xf numFmtId="0" fontId="41" fillId="2" borderId="0" xfId="0" applyFont="1" applyFill="1" applyAlignment="1">
      <alignment wrapText="1"/>
    </xf>
    <xf numFmtId="2" fontId="5" fillId="2" borderId="1" xfId="0" applyNumberFormat="1" applyFont="1" applyFill="1" applyBorder="1"/>
    <xf numFmtId="2" fontId="0" fillId="10" borderId="1" xfId="0" applyNumberFormat="1" applyFill="1" applyBorder="1"/>
    <xf numFmtId="2" fontId="5" fillId="10" borderId="1" xfId="0" applyNumberFormat="1" applyFont="1" applyFill="1" applyBorder="1"/>
    <xf numFmtId="0" fontId="42" fillId="2" borderId="0" xfId="0" applyFont="1" applyFill="1"/>
    <xf numFmtId="2" fontId="0" fillId="0" borderId="0" xfId="0" applyNumberFormat="1"/>
    <xf numFmtId="0" fontId="0" fillId="10" borderId="1" xfId="0" applyFill="1" applyBorder="1"/>
    <xf numFmtId="0" fontId="42" fillId="2" borderId="0" xfId="0" applyFont="1" applyFill="1" applyAlignment="1">
      <alignment wrapText="1"/>
    </xf>
    <xf numFmtId="0" fontId="41" fillId="2" borderId="0" xfId="0" applyFont="1" applyFill="1"/>
    <xf numFmtId="164" fontId="22" fillId="2" borderId="0" xfId="0" applyNumberFormat="1" applyFont="1" applyFill="1" applyAlignment="1">
      <alignment horizontal="right"/>
    </xf>
    <xf numFmtId="2" fontId="0" fillId="11" borderId="1" xfId="0" applyNumberFormat="1" applyFill="1" applyBorder="1"/>
    <xf numFmtId="0" fontId="0" fillId="11" borderId="1" xfId="0" applyFill="1" applyBorder="1"/>
    <xf numFmtId="0" fontId="40" fillId="12" borderId="1" xfId="0" applyFont="1" applyFill="1" applyBorder="1"/>
    <xf numFmtId="0" fontId="45" fillId="3" borderId="0" xfId="0" applyFont="1" applyFill="1" applyAlignment="1" applyProtection="1">
      <alignment horizontal="center"/>
      <protection locked="0"/>
    </xf>
    <xf numFmtId="0" fontId="2" fillId="2" borderId="0" xfId="0" applyFont="1" applyFill="1" applyAlignment="1">
      <alignment horizontal="center" vertical="top" wrapText="1"/>
    </xf>
    <xf numFmtId="0" fontId="37" fillId="2" borderId="0" xfId="0" applyFont="1" applyFill="1" applyAlignment="1">
      <alignment horizontal="left"/>
    </xf>
    <xf numFmtId="0" fontId="37" fillId="2" borderId="0" xfId="0" applyFont="1" applyFill="1" applyAlignment="1">
      <alignment horizontal="left" vertical="top" wrapText="1"/>
    </xf>
  </cellXfs>
  <cellStyles count="1">
    <cellStyle name="Normal" xfId="0" builtinId="0"/>
  </cellStyles>
  <dxfs count="14">
    <dxf>
      <font>
        <color theme="3"/>
      </font>
      <fill>
        <patternFill>
          <bgColor theme="0"/>
        </patternFill>
      </fill>
    </dxf>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
      <font>
        <color theme="3"/>
      </font>
      <fill>
        <patternFill>
          <bgColor theme="0"/>
        </patternFill>
      </fill>
    </dxf>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542926</xdr:colOff>
      <xdr:row>1</xdr:row>
      <xdr:rowOff>19051</xdr:rowOff>
    </xdr:from>
    <xdr:to>
      <xdr:col>10</xdr:col>
      <xdr:colOff>428625</xdr:colOff>
      <xdr:row>25</xdr:row>
      <xdr:rowOff>304800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72151" y="514351"/>
          <a:ext cx="2324099" cy="6238874"/>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a:t>
          </a:r>
          <a:r>
            <a:rPr lang="en-US" sz="1000" b="0">
              <a:solidFill>
                <a:schemeClr val="tx1">
                  <a:lumMod val="65000"/>
                  <a:lumOff val="35000"/>
                </a:schemeClr>
              </a:solidFill>
            </a:rPr>
            <a:t>2024 Bi-weekly</a:t>
          </a:r>
        </a:p>
        <a:p>
          <a:pPr algn="l"/>
          <a:r>
            <a:rPr lang="en-US" sz="1000" b="0">
              <a:solidFill>
                <a:schemeClr val="tx1">
                  <a:lumMod val="65000"/>
                  <a:lumOff val="35000"/>
                </a:schemeClr>
              </a:solidFill>
              <a:latin typeface="+mn-lt"/>
              <a:ea typeface="+mn-ea"/>
              <a:cs typeface="+mn-cs"/>
            </a:rPr>
            <a:t>Insurance Premiums</a:t>
          </a:r>
          <a:endParaRPr lang="en-US" sz="1000" b="0">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$428.83</a:t>
          </a:r>
        </a:p>
        <a:p>
          <a:pPr algn="l"/>
          <a:r>
            <a:rPr lang="en-US" sz="1000" b="0">
              <a:solidFill>
                <a:srgbClr val="0070C0"/>
              </a:solidFill>
            </a:rPr>
            <a:t>Emp + 1:    $857.69</a:t>
          </a:r>
        </a:p>
        <a:p>
          <a:pPr algn="l"/>
          <a:r>
            <a:rPr lang="en-US" sz="1000" b="0">
              <a:solidFill>
                <a:srgbClr val="0070C0"/>
              </a:solidFill>
            </a:rPr>
            <a:t>Emp + 2:    $1,208.84</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$360.42</a:t>
          </a:r>
        </a:p>
        <a:p>
          <a:pPr algn="l"/>
          <a:r>
            <a:rPr lang="en-US" sz="1000" b="0">
              <a:solidFill>
                <a:srgbClr val="0070C0"/>
              </a:solidFill>
            </a:rPr>
            <a:t>Emp + 1:    $720.85</a:t>
          </a:r>
        </a:p>
        <a:p>
          <a:pPr algn="l"/>
          <a:r>
            <a:rPr lang="en-US" sz="1000" b="0">
              <a:solidFill>
                <a:srgbClr val="0070C0"/>
              </a:solidFill>
            </a:rPr>
            <a:t>Emp + 2:    $1,015.97</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$968.84</a:t>
          </a:r>
        </a:p>
        <a:p>
          <a:pPr algn="l"/>
          <a:r>
            <a:rPr lang="en-US" sz="1000" b="0">
              <a:solidFill>
                <a:srgbClr val="0070C0"/>
              </a:solidFill>
            </a:rPr>
            <a:t>Emp + 1:    $1,937.70</a:t>
          </a:r>
        </a:p>
        <a:p>
          <a:pPr algn="l"/>
          <a:r>
            <a:rPr lang="en-US" sz="1000" b="0">
              <a:solidFill>
                <a:srgbClr val="0070C0"/>
              </a:solidFill>
            </a:rPr>
            <a:t>Emp + 2:    $2,731.04</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$368.73</a:t>
          </a:r>
          <a:endParaRPr lang="en-US" sz="1000">
            <a:solidFill>
              <a:srgbClr val="002060"/>
            </a:solidFill>
            <a:effectLst/>
          </a:endParaRPr>
        </a:p>
        <a:p>
          <a:r>
            <a:rPr lang="en-US" sz="1000" b="0">
              <a:solidFill>
                <a:srgbClr val="002060"/>
              </a:solidFill>
              <a:effectLst/>
              <a:latin typeface="+mn-lt"/>
              <a:ea typeface="+mn-ea"/>
              <a:cs typeface="+mn-cs"/>
            </a:rPr>
            <a:t>Emp + 1:    $737.46</a:t>
          </a:r>
          <a:endParaRPr lang="en-US" sz="1000">
            <a:solidFill>
              <a:srgbClr val="002060"/>
            </a:solidFill>
            <a:effectLst/>
          </a:endParaRPr>
        </a:p>
        <a:p>
          <a:r>
            <a:rPr lang="en-US" sz="1000" b="0">
              <a:solidFill>
                <a:srgbClr val="002060"/>
              </a:solidFill>
              <a:effectLst/>
              <a:latin typeface="+mn-lt"/>
              <a:ea typeface="+mn-ea"/>
              <a:cs typeface="+mn-cs"/>
            </a:rPr>
            <a:t>Emp + 2:    $1,043.50</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$23.02</a:t>
          </a:r>
        </a:p>
        <a:p>
          <a:pPr algn="l"/>
          <a:r>
            <a:rPr lang="en-US" sz="1000" b="0">
              <a:solidFill>
                <a:srgbClr val="00B050"/>
              </a:solidFill>
            </a:rPr>
            <a:t>Emp + 1:    $41.13</a:t>
          </a:r>
        </a:p>
        <a:p>
          <a:pPr algn="l"/>
          <a:r>
            <a:rPr lang="en-US" sz="1000" b="0">
              <a:solidFill>
                <a:srgbClr val="00B050"/>
              </a:solidFill>
            </a:rPr>
            <a:t>Emp + 2:    $68.20</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$2.83</a:t>
          </a:r>
        </a:p>
        <a:p>
          <a:pPr marL="0" indent="0" algn="l"/>
          <a:r>
            <a:rPr lang="en-US" sz="1000" b="0">
              <a:solidFill>
                <a:srgbClr val="E6BA00"/>
              </a:solidFill>
              <a:latin typeface="+mn-lt"/>
              <a:ea typeface="+mn-ea"/>
              <a:cs typeface="+mn-cs"/>
            </a:rPr>
            <a:t>Eyemed Emp + Child(ren): $3.53</a:t>
          </a:r>
        </a:p>
        <a:p>
          <a:pPr marL="0" indent="0" algn="l"/>
          <a:r>
            <a:rPr lang="en-US" sz="1000" b="0">
              <a:solidFill>
                <a:srgbClr val="E6BA00"/>
              </a:solidFill>
              <a:latin typeface="+mn-lt"/>
              <a:ea typeface="+mn-ea"/>
              <a:cs typeface="+mn-cs"/>
            </a:rPr>
            <a:t>Eyemed Emp + Family: $7.65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542926</xdr:colOff>
      <xdr:row>1</xdr:row>
      <xdr:rowOff>19051</xdr:rowOff>
    </xdr:from>
    <xdr:to>
      <xdr:col>10</xdr:col>
      <xdr:colOff>428625</xdr:colOff>
      <xdr:row>25</xdr:row>
      <xdr:rowOff>304800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772151" y="514351"/>
          <a:ext cx="2324099" cy="6238874"/>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a:t>
          </a:r>
          <a:r>
            <a:rPr lang="en-US" sz="1000" b="0">
              <a:solidFill>
                <a:schemeClr val="tx1">
                  <a:lumMod val="65000"/>
                  <a:lumOff val="35000"/>
                </a:schemeClr>
              </a:solidFill>
            </a:rPr>
            <a:t>2024 Bi-weekly</a:t>
          </a:r>
        </a:p>
        <a:p>
          <a:pPr algn="l"/>
          <a:r>
            <a:rPr lang="en-US" sz="1000" b="0">
              <a:solidFill>
                <a:schemeClr val="tx1">
                  <a:lumMod val="65000"/>
                  <a:lumOff val="35000"/>
                </a:schemeClr>
              </a:solidFill>
              <a:latin typeface="+mn-lt"/>
              <a:ea typeface="+mn-ea"/>
              <a:cs typeface="+mn-cs"/>
            </a:rPr>
            <a:t>Insurance Premiums</a:t>
          </a:r>
          <a:endParaRPr lang="en-US" sz="1000" b="0">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$428.83</a:t>
          </a:r>
        </a:p>
        <a:p>
          <a:pPr algn="l"/>
          <a:r>
            <a:rPr lang="en-US" sz="1000" b="0">
              <a:solidFill>
                <a:srgbClr val="0070C0"/>
              </a:solidFill>
            </a:rPr>
            <a:t>Emp + 1:    $857.69</a:t>
          </a:r>
        </a:p>
        <a:p>
          <a:pPr algn="l"/>
          <a:r>
            <a:rPr lang="en-US" sz="1000" b="0">
              <a:solidFill>
                <a:srgbClr val="0070C0"/>
              </a:solidFill>
            </a:rPr>
            <a:t>Emp + 2:    $1,208.84</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$360.42</a:t>
          </a:r>
        </a:p>
        <a:p>
          <a:pPr algn="l"/>
          <a:r>
            <a:rPr lang="en-US" sz="1000" b="0">
              <a:solidFill>
                <a:srgbClr val="0070C0"/>
              </a:solidFill>
            </a:rPr>
            <a:t>Emp + 1:    $720.85</a:t>
          </a:r>
        </a:p>
        <a:p>
          <a:pPr algn="l"/>
          <a:r>
            <a:rPr lang="en-US" sz="1000" b="0">
              <a:solidFill>
                <a:srgbClr val="0070C0"/>
              </a:solidFill>
            </a:rPr>
            <a:t>Emp + 2:    $1,015.97</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$968.84</a:t>
          </a:r>
        </a:p>
        <a:p>
          <a:pPr algn="l"/>
          <a:r>
            <a:rPr lang="en-US" sz="1000" b="0">
              <a:solidFill>
                <a:srgbClr val="0070C0"/>
              </a:solidFill>
            </a:rPr>
            <a:t>Emp + 1:    $1,937.70</a:t>
          </a:r>
        </a:p>
        <a:p>
          <a:pPr algn="l"/>
          <a:r>
            <a:rPr lang="en-US" sz="1000" b="0">
              <a:solidFill>
                <a:srgbClr val="0070C0"/>
              </a:solidFill>
            </a:rPr>
            <a:t>Emp + 2:    $2,731.04</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$368.73</a:t>
          </a:r>
          <a:endParaRPr lang="en-US" sz="1000">
            <a:solidFill>
              <a:srgbClr val="002060"/>
            </a:solidFill>
            <a:effectLst/>
          </a:endParaRPr>
        </a:p>
        <a:p>
          <a:r>
            <a:rPr lang="en-US" sz="1000" b="0">
              <a:solidFill>
                <a:srgbClr val="002060"/>
              </a:solidFill>
              <a:effectLst/>
              <a:latin typeface="+mn-lt"/>
              <a:ea typeface="+mn-ea"/>
              <a:cs typeface="+mn-cs"/>
            </a:rPr>
            <a:t>Emp + 1:    $737.46</a:t>
          </a:r>
          <a:endParaRPr lang="en-US" sz="1000">
            <a:solidFill>
              <a:srgbClr val="002060"/>
            </a:solidFill>
            <a:effectLst/>
          </a:endParaRPr>
        </a:p>
        <a:p>
          <a:r>
            <a:rPr lang="en-US" sz="1000" b="0">
              <a:solidFill>
                <a:srgbClr val="002060"/>
              </a:solidFill>
              <a:effectLst/>
              <a:latin typeface="+mn-lt"/>
              <a:ea typeface="+mn-ea"/>
              <a:cs typeface="+mn-cs"/>
            </a:rPr>
            <a:t>Emp + 2:    $1,043.50</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$23.02</a:t>
          </a:r>
        </a:p>
        <a:p>
          <a:pPr algn="l"/>
          <a:r>
            <a:rPr lang="en-US" sz="1000" b="0">
              <a:solidFill>
                <a:srgbClr val="00B050"/>
              </a:solidFill>
            </a:rPr>
            <a:t>Emp + 1:    $41.13</a:t>
          </a:r>
        </a:p>
        <a:p>
          <a:pPr algn="l"/>
          <a:r>
            <a:rPr lang="en-US" sz="1000" b="0">
              <a:solidFill>
                <a:srgbClr val="00B050"/>
              </a:solidFill>
            </a:rPr>
            <a:t>Emp + 2:    $68.20</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$2.83</a:t>
          </a:r>
        </a:p>
        <a:p>
          <a:pPr marL="0" indent="0" algn="l"/>
          <a:r>
            <a:rPr lang="en-US" sz="1000" b="0">
              <a:solidFill>
                <a:srgbClr val="E6BA00"/>
              </a:solidFill>
              <a:latin typeface="+mn-lt"/>
              <a:ea typeface="+mn-ea"/>
              <a:cs typeface="+mn-cs"/>
            </a:rPr>
            <a:t>Eyemed Emp + Child(ren): $3.53</a:t>
          </a:r>
        </a:p>
        <a:p>
          <a:pPr marL="0" indent="0" algn="l"/>
          <a:r>
            <a:rPr lang="en-US" sz="1000" b="0">
              <a:solidFill>
                <a:srgbClr val="E6BA00"/>
              </a:solidFill>
              <a:latin typeface="+mn-lt"/>
              <a:ea typeface="+mn-ea"/>
              <a:cs typeface="+mn-cs"/>
            </a:rPr>
            <a:t>Eyemed Emp + Family: $7.65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bcourt.sharepoint.com/teams/EmployeeHRSelfService/Shared%20Documents/Benefi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tabSelected="1" topLeftCell="C1" workbookViewId="0">
      <selection activeCell="D5" sqref="D5"/>
    </sheetView>
  </sheetViews>
  <sheetFormatPr defaultColWidth="9.1796875" defaultRowHeight="14.5" x14ac:dyDescent="0.35"/>
  <cols>
    <col min="1" max="1" width="27.26953125" style="1" hidden="1" customWidth="1"/>
    <col min="2" max="2" width="7.54296875" style="2" hidden="1" customWidth="1"/>
    <col min="3" max="3" width="2.81640625" style="3" bestFit="1" customWidth="1"/>
    <col min="4" max="4" width="35.1796875" style="1" customWidth="1"/>
    <col min="5" max="5" width="34.453125" style="1" customWidth="1"/>
    <col min="6" max="6" width="6" style="1" customWidth="1"/>
    <col min="7" max="16384" width="9.1796875" style="1"/>
  </cols>
  <sheetData>
    <row r="1" spans="1:17" ht="39" customHeight="1" x14ac:dyDescent="0.35">
      <c r="D1" s="4" t="s">
        <v>0</v>
      </c>
      <c r="E1" s="75" t="s">
        <v>1</v>
      </c>
      <c r="F1" s="75"/>
      <c r="G1" s="75"/>
      <c r="H1" s="75"/>
      <c r="I1" s="75"/>
      <c r="J1" s="4"/>
      <c r="K1" s="4"/>
      <c r="L1" s="4"/>
      <c r="M1" s="4"/>
    </row>
    <row r="2" spans="1:17" ht="18.5" x14ac:dyDescent="0.45">
      <c r="A2" s="5" t="s">
        <v>2</v>
      </c>
      <c r="B2" s="6">
        <v>0</v>
      </c>
      <c r="C2" s="7"/>
      <c r="D2" s="8" t="s">
        <v>3</v>
      </c>
      <c r="E2" s="9"/>
      <c r="L2" s="10" t="s">
        <v>4</v>
      </c>
      <c r="M2" s="11"/>
      <c r="N2" s="11"/>
      <c r="O2" s="11"/>
      <c r="P2" s="11"/>
      <c r="Q2" s="11"/>
    </row>
    <row r="3" spans="1:17" ht="18.5" x14ac:dyDescent="0.45">
      <c r="A3" s="12" t="s">
        <v>5</v>
      </c>
      <c r="B3" s="6">
        <v>0</v>
      </c>
      <c r="C3" s="7"/>
      <c r="D3" s="13"/>
      <c r="E3" s="14"/>
      <c r="L3" s="15" t="s">
        <v>6</v>
      </c>
      <c r="M3" s="11" t="s">
        <v>7</v>
      </c>
      <c r="N3" s="11"/>
      <c r="O3" s="11"/>
      <c r="P3" s="11"/>
      <c r="Q3" s="11"/>
    </row>
    <row r="4" spans="1:17" ht="18.5" x14ac:dyDescent="0.45">
      <c r="A4" s="16" t="s">
        <v>8</v>
      </c>
      <c r="B4" s="17">
        <v>428.83</v>
      </c>
      <c r="C4" s="18"/>
      <c r="L4" s="19"/>
      <c r="M4" s="11"/>
      <c r="N4" s="19" t="s">
        <v>9</v>
      </c>
      <c r="O4" s="11"/>
      <c r="P4" s="11"/>
      <c r="Q4" s="11"/>
    </row>
    <row r="5" spans="1:17" ht="18.5" x14ac:dyDescent="0.45">
      <c r="A5" s="16" t="s">
        <v>10</v>
      </c>
      <c r="B5" s="6">
        <v>857.68</v>
      </c>
      <c r="C5" s="20">
        <v>1</v>
      </c>
      <c r="D5" s="74" t="s">
        <v>2</v>
      </c>
      <c r="E5" s="21">
        <f>IF(D5=A2,B2,IF(D5=A3,B3,IF(D5=A4,B4,IF(D5=A5,B5,IF(D5=A6,B6,IF(D5=A7,B7,IF(D5=A8,B8, IF(D5=A9,B9, IF(D5=A10,B10, IF(D5=A11,B11, IF(D5=A12,B12, IF(D5=A13,B13, IF(D5=A14,B14,IF(D5=A15,B15))))))))))))))</f>
        <v>0</v>
      </c>
      <c r="L5" s="15" t="s">
        <v>6</v>
      </c>
      <c r="M5" s="11" t="s">
        <v>11</v>
      </c>
      <c r="N5" s="11"/>
      <c r="O5" s="11"/>
      <c r="P5" s="11"/>
      <c r="Q5" s="11"/>
    </row>
    <row r="6" spans="1:17" ht="18.5" x14ac:dyDescent="0.45">
      <c r="A6" s="16" t="s">
        <v>12</v>
      </c>
      <c r="B6" s="6">
        <v>1208.8399999999999</v>
      </c>
      <c r="C6" s="18"/>
      <c r="D6" s="22" t="s">
        <v>13</v>
      </c>
      <c r="E6" s="23">
        <f>IF(E3="YES",A49,A43)</f>
        <v>0</v>
      </c>
      <c r="L6" s="11"/>
      <c r="M6" s="11"/>
      <c r="N6" s="11"/>
      <c r="O6" s="11"/>
      <c r="P6" s="11"/>
      <c r="Q6" s="11"/>
    </row>
    <row r="7" spans="1:17" ht="21" x14ac:dyDescent="0.5">
      <c r="A7" s="24" t="s">
        <v>14</v>
      </c>
      <c r="B7" s="25">
        <v>368.73</v>
      </c>
      <c r="C7" s="18"/>
      <c r="D7" s="26" t="s">
        <v>15</v>
      </c>
      <c r="E7" s="27">
        <f>SUM(E5:E6)</f>
        <v>0</v>
      </c>
    </row>
    <row r="8" spans="1:17" ht="18.5" x14ac:dyDescent="0.45">
      <c r="A8" s="24" t="s">
        <v>16</v>
      </c>
      <c r="B8" s="25">
        <v>737.46</v>
      </c>
      <c r="C8" s="18"/>
      <c r="D8" s="28"/>
      <c r="E8" s="70" t="s">
        <v>17</v>
      </c>
    </row>
    <row r="9" spans="1:17" ht="15.75" customHeight="1" x14ac:dyDescent="0.45">
      <c r="A9" s="24" t="s">
        <v>18</v>
      </c>
      <c r="B9" s="25">
        <v>1043.5</v>
      </c>
      <c r="C9" s="18"/>
      <c r="D9" s="28"/>
      <c r="E9" s="29"/>
    </row>
    <row r="10" spans="1:17" ht="15.75" customHeight="1" x14ac:dyDescent="0.45">
      <c r="A10" s="16" t="s">
        <v>19</v>
      </c>
      <c r="B10" s="6">
        <v>968.84</v>
      </c>
      <c r="C10" s="18"/>
      <c r="D10" s="28"/>
      <c r="E10" s="29"/>
    </row>
    <row r="11" spans="1:17" ht="17.5" x14ac:dyDescent="0.35">
      <c r="A11" s="16" t="s">
        <v>20</v>
      </c>
      <c r="B11" s="6">
        <v>1937.7</v>
      </c>
      <c r="C11" s="18"/>
      <c r="D11" s="30"/>
      <c r="E11" s="31"/>
    </row>
    <row r="12" spans="1:17" ht="18.5" x14ac:dyDescent="0.45">
      <c r="A12" s="16" t="s">
        <v>21</v>
      </c>
      <c r="B12" s="6">
        <v>2731.04</v>
      </c>
      <c r="C12" s="20">
        <v>2</v>
      </c>
      <c r="D12" s="32" t="s">
        <v>22</v>
      </c>
      <c r="E12" s="21">
        <f>IF(D12=A18,B18, IF(D12=A19,B19, IF(D12=A20,B20, IF(D12=A21,B21, IF(D12=A22,B22, IF(D12=A23,B23, ))))))</f>
        <v>0</v>
      </c>
    </row>
    <row r="13" spans="1:17" ht="17.5" x14ac:dyDescent="0.35">
      <c r="A13" s="16" t="s">
        <v>23</v>
      </c>
      <c r="B13" s="6">
        <v>360.42</v>
      </c>
      <c r="C13" s="18"/>
      <c r="D13" s="22" t="s">
        <v>24</v>
      </c>
      <c r="E13" s="23">
        <f>IF(E12&lt;1,0,A48)</f>
        <v>0</v>
      </c>
    </row>
    <row r="14" spans="1:17" ht="21" x14ac:dyDescent="0.5">
      <c r="A14" s="16" t="s">
        <v>25</v>
      </c>
      <c r="B14" s="6">
        <v>720.85</v>
      </c>
      <c r="C14" s="18"/>
      <c r="D14" s="26" t="s">
        <v>15</v>
      </c>
      <c r="E14" s="27">
        <f>IF(SUM(E12:E13)&lt;0,0,SUM(E12:E13))</f>
        <v>0</v>
      </c>
    </row>
    <row r="15" spans="1:17" ht="18.5" x14ac:dyDescent="0.45">
      <c r="A15" s="16" t="s">
        <v>26</v>
      </c>
      <c r="B15" s="6">
        <v>1015.97</v>
      </c>
      <c r="C15" s="18"/>
      <c r="D15" s="33"/>
      <c r="E15" s="34"/>
    </row>
    <row r="16" spans="1:17" ht="17.5" x14ac:dyDescent="0.35">
      <c r="A16" s="5" t="s">
        <v>22</v>
      </c>
      <c r="B16" s="6">
        <v>0</v>
      </c>
      <c r="C16" s="18"/>
      <c r="D16" s="33"/>
      <c r="E16" s="31" t="s">
        <v>27</v>
      </c>
    </row>
    <row r="17" spans="1:12" ht="21" x14ac:dyDescent="0.5">
      <c r="A17" s="24" t="s">
        <v>28</v>
      </c>
      <c r="B17" s="6">
        <v>0</v>
      </c>
      <c r="C17" s="35">
        <v>3</v>
      </c>
      <c r="D17" s="36" t="s">
        <v>29</v>
      </c>
      <c r="E17" s="27">
        <f>IF(D17=A24,B24,IF(D17=A25,B25,IF(D17=A26,B26,IF(D17=A27,B27,IF(D17=A28,B28,IF(D17=A29,B29,))))))</f>
        <v>0</v>
      </c>
    </row>
    <row r="18" spans="1:12" ht="17.5" x14ac:dyDescent="0.35">
      <c r="A18" s="16" t="s">
        <v>30</v>
      </c>
      <c r="B18" s="6">
        <v>7.77</v>
      </c>
      <c r="C18" s="18"/>
      <c r="D18" s="37"/>
      <c r="E18" s="38"/>
    </row>
    <row r="19" spans="1:12" ht="18.5" x14ac:dyDescent="0.45">
      <c r="A19" s="16" t="s">
        <v>31</v>
      </c>
      <c r="B19" s="6">
        <v>14.84</v>
      </c>
      <c r="C19" s="18"/>
      <c r="D19" s="22" t="s">
        <v>32</v>
      </c>
      <c r="E19" s="39">
        <f>SUM(E7,E14, E17)</f>
        <v>0</v>
      </c>
    </row>
    <row r="20" spans="1:12" ht="19" thickBot="1" x14ac:dyDescent="0.5">
      <c r="A20" s="16" t="s">
        <v>33</v>
      </c>
      <c r="B20" s="6">
        <v>23.1</v>
      </c>
      <c r="C20" s="18"/>
      <c r="D20" s="22" t="s">
        <v>34</v>
      </c>
      <c r="E20" s="40">
        <f>A45</f>
        <v>-200</v>
      </c>
    </row>
    <row r="21" spans="1:12" ht="19" thickTop="1" x14ac:dyDescent="0.45">
      <c r="A21" s="16" t="s">
        <v>35</v>
      </c>
      <c r="B21" s="6">
        <v>23.02</v>
      </c>
      <c r="C21" s="1"/>
      <c r="D21" s="41"/>
      <c r="E21" s="42"/>
    </row>
    <row r="22" spans="1:12" ht="25" x14ac:dyDescent="0.5">
      <c r="A22" s="16" t="s">
        <v>36</v>
      </c>
      <c r="B22" s="6">
        <v>41.13</v>
      </c>
      <c r="C22" s="18"/>
      <c r="D22" s="43" t="s">
        <v>37</v>
      </c>
      <c r="E22" s="44">
        <f>IF(SUM(E19:E20)&gt;0,SUM(E19:E20),0)</f>
        <v>0</v>
      </c>
    </row>
    <row r="23" spans="1:12" ht="27" customHeight="1" x14ac:dyDescent="0.5">
      <c r="A23" s="16" t="s">
        <v>38</v>
      </c>
      <c r="B23" s="6">
        <v>68.2</v>
      </c>
      <c r="D23" s="45" t="s">
        <v>39</v>
      </c>
      <c r="E23" s="46">
        <f>IF(SUM(E19:E20)&gt;0,0,SUM(E19:E20))</f>
        <v>-200</v>
      </c>
      <c r="L23" s="47"/>
    </row>
    <row r="24" spans="1:12" ht="31.5" customHeight="1" x14ac:dyDescent="0.35">
      <c r="A24" s="16" t="s">
        <v>29</v>
      </c>
      <c r="B24" s="6">
        <v>0</v>
      </c>
      <c r="D24" s="48" t="s">
        <v>40</v>
      </c>
      <c r="E24" s="49">
        <f>(E22*26)/12</f>
        <v>0</v>
      </c>
    </row>
    <row r="25" spans="1:12" ht="12.75" customHeight="1" x14ac:dyDescent="0.35">
      <c r="A25" s="5" t="s">
        <v>41</v>
      </c>
      <c r="B25" s="6">
        <v>0</v>
      </c>
      <c r="C25" s="1"/>
      <c r="D25" s="76" t="s">
        <v>42</v>
      </c>
      <c r="E25" s="76"/>
    </row>
    <row r="26" spans="1:12" ht="51" customHeight="1" x14ac:dyDescent="0.35">
      <c r="A26" s="5" t="s">
        <v>43</v>
      </c>
      <c r="B26" s="6">
        <v>2.83</v>
      </c>
      <c r="D26" s="77" t="s">
        <v>44</v>
      </c>
      <c r="E26" s="77"/>
    </row>
    <row r="27" spans="1:12" ht="15.5" x14ac:dyDescent="0.35">
      <c r="A27" s="5" t="s">
        <v>45</v>
      </c>
      <c r="B27" s="6">
        <v>3.53</v>
      </c>
      <c r="D27" s="77"/>
      <c r="E27" s="77"/>
      <c r="H27" s="23"/>
    </row>
    <row r="28" spans="1:12" hidden="1" x14ac:dyDescent="0.35">
      <c r="A28" s="5" t="s">
        <v>46</v>
      </c>
      <c r="B28" s="6">
        <v>7.65</v>
      </c>
      <c r="D28" s="50" t="s">
        <v>47</v>
      </c>
      <c r="E28" s="51" t="s">
        <v>48</v>
      </c>
    </row>
    <row r="29" spans="1:12" hidden="1" x14ac:dyDescent="0.35">
      <c r="A29" s="12" t="s">
        <v>49</v>
      </c>
      <c r="B29" s="6">
        <v>0</v>
      </c>
      <c r="D29" s="50" t="s">
        <v>50</v>
      </c>
    </row>
    <row r="30" spans="1:12" hidden="1" x14ac:dyDescent="0.35">
      <c r="A30" s="5"/>
      <c r="B30" s="6"/>
      <c r="D30" s="50" t="s">
        <v>51</v>
      </c>
    </row>
    <row r="31" spans="1:12" hidden="1" x14ac:dyDescent="0.35">
      <c r="A31" s="52">
        <f>IF(D5=A2,0,
IF(D5=A3,0,
IF(D5=A4,-161.11,
IF(D5=A5,-322.22,
IF(D5=A6,-455.95,
IF(D5=A7,-161.11,
IF(D5=A8,-322.22,
IF(D5=A9,-455.95,
IF(D5=A10,-161.11,
IF(D5=A11,-322.22,
IF(D5=A12,-626.1,
IF(D5=A13,-161.11,
IF(D5=A14,-322.22,
IF(D5=A15,-455.95,
))))))))))))))</f>
        <v>0</v>
      </c>
      <c r="B31" s="6"/>
      <c r="D31" s="50" t="s">
        <v>52</v>
      </c>
    </row>
    <row r="32" spans="1:12" hidden="1" x14ac:dyDescent="0.35">
      <c r="A32" s="53">
        <f>IF(D5=A2,0,
IF(D5=A3,0,
IF(D5=A4,-250.87,
IF(D5=A5,-506.03,
IF(D5=A6,-725.3,
IF(D5=A7,-215.71,
IF(D5=A8,-435.1,
IF(D5=A9,-626.1,
IF(D5=A10,-215.71,
 IF(D5=A11,-435.1,
IF(D5=A12,-626.1,
IF(D5=A13,-250.87,
IF(D5=A14,-506.03,
IF(D5=A15,-725.3,
))))))))))))))</f>
        <v>0</v>
      </c>
      <c r="B32" s="54"/>
      <c r="D32" s="55" t="s">
        <v>53</v>
      </c>
    </row>
    <row r="33" spans="1:4" hidden="1" x14ac:dyDescent="0.35">
      <c r="A33" s="56">
        <v>-23.02</v>
      </c>
      <c r="B33" s="54"/>
      <c r="D33" s="50" t="s">
        <v>54</v>
      </c>
    </row>
    <row r="34" spans="1:4" hidden="1" x14ac:dyDescent="0.35">
      <c r="A34" s="56">
        <v>-200</v>
      </c>
      <c r="B34" s="54"/>
      <c r="D34" s="50" t="s">
        <v>55</v>
      </c>
    </row>
    <row r="35" spans="1:4" hidden="1" x14ac:dyDescent="0.35">
      <c r="A35" s="12">
        <v>1</v>
      </c>
      <c r="B35" s="6"/>
      <c r="D35" s="50" t="s">
        <v>56</v>
      </c>
    </row>
    <row r="36" spans="1:4" hidden="1" x14ac:dyDescent="0.35">
      <c r="A36" s="57">
        <v>0.5</v>
      </c>
      <c r="B36" s="58">
        <v>40</v>
      </c>
      <c r="D36" s="50" t="s">
        <v>57</v>
      </c>
    </row>
    <row r="37" spans="1:4" hidden="1" x14ac:dyDescent="0.35">
      <c r="A37" s="57">
        <v>0.6</v>
      </c>
      <c r="B37" s="58">
        <v>48</v>
      </c>
      <c r="D37" s="50" t="s">
        <v>58</v>
      </c>
    </row>
    <row r="38" spans="1:4" hidden="1" x14ac:dyDescent="0.35">
      <c r="A38" s="57">
        <v>0.625</v>
      </c>
      <c r="B38" s="58">
        <v>50</v>
      </c>
      <c r="D38" s="50" t="s">
        <v>59</v>
      </c>
    </row>
    <row r="39" spans="1:4" hidden="1" x14ac:dyDescent="0.35">
      <c r="A39" s="57">
        <v>0.75</v>
      </c>
      <c r="B39" s="58">
        <v>60</v>
      </c>
      <c r="D39" s="50" t="s">
        <v>60</v>
      </c>
    </row>
    <row r="40" spans="1:4" hidden="1" x14ac:dyDescent="0.35">
      <c r="A40" s="57">
        <v>0.8</v>
      </c>
      <c r="B40" s="58">
        <v>64</v>
      </c>
      <c r="C40" s="1"/>
      <c r="D40" s="50" t="s">
        <v>61</v>
      </c>
    </row>
    <row r="41" spans="1:4" hidden="1" x14ac:dyDescent="0.35">
      <c r="A41" s="57">
        <v>0.875</v>
      </c>
      <c r="B41" s="58">
        <v>70</v>
      </c>
      <c r="C41" s="1"/>
    </row>
    <row r="42" spans="1:4" ht="113.5" hidden="1" x14ac:dyDescent="0.35">
      <c r="A42" s="59"/>
      <c r="B42" s="60"/>
      <c r="C42" s="1"/>
      <c r="D42" s="61" t="s">
        <v>62</v>
      </c>
    </row>
    <row r="43" spans="1:4" hidden="1" x14ac:dyDescent="0.35">
      <c r="A43" s="59">
        <f>IF(E2=B36,(A32*0.5),
IF(E2=B37,(A32*0.6),
IF(E2=B38,(A32*0.625),
IF(E2=B39,(A32*0.75),
IF(E2=B40,(A32*0.8),
IF(E2=B41,(A32*0.875),
IF(E2=B34,(A32)
)))))))</f>
        <v>0</v>
      </c>
      <c r="B43" s="62" t="s">
        <v>63</v>
      </c>
      <c r="C43" s="1"/>
    </row>
    <row r="44" spans="1:4" hidden="1" x14ac:dyDescent="0.35">
      <c r="A44" s="63">
        <f>IF(E2=B36,(E12*0.5),
IF(E2=B37,(E12*0.6),
IF(E2=B38,(E12*0.625),
IF(E2=B39,(E12*0.75),
IF(E2=B40,(E12*0.8),
IF(E2=B41,(E12*0.875),
IF(E2=0,-(E12)
)))))))</f>
        <v>0</v>
      </c>
      <c r="B44" s="64" t="s">
        <v>64</v>
      </c>
      <c r="C44" s="1"/>
      <c r="D44" s="65" t="s">
        <v>65</v>
      </c>
    </row>
    <row r="45" spans="1:4" hidden="1" x14ac:dyDescent="0.35">
      <c r="A45" s="59">
        <f>IF(E2=B36,(A34*0.5),
IF(E2=B37,(A34*0.6),
IF(E2=B38,(A34*0.625),
IF(E2=B39,(A34*0.75),
IF(E2=B40,(A34*0.8),
IF(E2=B41,(A34*0.875),
IF(E2=B34,(A34),
)))))))</f>
        <v>-200</v>
      </c>
      <c r="B45" s="62" t="s">
        <v>66</v>
      </c>
      <c r="C45" s="1"/>
      <c r="D45" s="65"/>
    </row>
    <row r="46" spans="1:4" hidden="1" x14ac:dyDescent="0.35">
      <c r="A46"/>
      <c r="B46" s="66"/>
      <c r="C46" s="1"/>
      <c r="D46" s="65" t="s">
        <v>67</v>
      </c>
    </row>
    <row r="47" spans="1:4" hidden="1" x14ac:dyDescent="0.35">
      <c r="A47" s="67">
        <f>IF(E2=B36,(A33*0.5),
IF(E2=B37,(A33*0.6),
IF(E2=B38,(A33*0.625),
IF(E2=B39,(A33*0.75),
IF(E2=B40,(A33*0.8),
IF(E2=B41,(A33*0.875),
IF(E2=B34,(A33)
)))))))</f>
        <v>-23.02</v>
      </c>
      <c r="B47" s="63"/>
      <c r="C47" s="1"/>
      <c r="D47" s="65"/>
    </row>
    <row r="48" spans="1:4" ht="51" hidden="1" x14ac:dyDescent="0.35">
      <c r="A48" s="67">
        <f>IF(AND(E12&gt;0,E12&lt;21.57),A44,A47)</f>
        <v>-23.02</v>
      </c>
      <c r="B48" s="63"/>
      <c r="C48" s="1"/>
      <c r="D48" s="68" t="s">
        <v>68</v>
      </c>
    </row>
    <row r="49" spans="1:4" hidden="1" x14ac:dyDescent="0.35">
      <c r="A49" s="52">
        <f>IF(E2=B36,(A31*0.5),
IF(E2=B37,(A31*0.6),
IF(E2=B38,(A31*0.625),
IF(E2=B39,(A31*0.75),
IF(E2=B40,(A31*0.8),
IF(E2=B41,(A31*0.875),
IF(E2=B34,(A31)
)))))))</f>
        <v>0</v>
      </c>
      <c r="C49" s="1"/>
    </row>
    <row r="50" spans="1:4" hidden="1" x14ac:dyDescent="0.35">
      <c r="C50" s="1"/>
      <c r="D50" s="69" t="s">
        <v>69</v>
      </c>
    </row>
    <row r="51" spans="1:4" x14ac:dyDescent="0.35">
      <c r="C51" s="1"/>
    </row>
    <row r="52" spans="1:4" x14ac:dyDescent="0.35">
      <c r="C52" s="1"/>
    </row>
    <row r="53" spans="1:4" x14ac:dyDescent="0.35">
      <c r="C53" s="1"/>
    </row>
    <row r="54" spans="1:4" x14ac:dyDescent="0.35">
      <c r="C54" s="1"/>
    </row>
    <row r="55" spans="1:4" x14ac:dyDescent="0.35">
      <c r="C55" s="1"/>
    </row>
    <row r="56" spans="1:4" x14ac:dyDescent="0.35">
      <c r="C56" s="1"/>
    </row>
    <row r="57" spans="1:4" x14ac:dyDescent="0.35">
      <c r="C57" s="1"/>
    </row>
    <row r="58" spans="1:4" x14ac:dyDescent="0.35">
      <c r="C58" s="1"/>
    </row>
    <row r="59" spans="1:4" x14ac:dyDescent="0.35">
      <c r="C59" s="1"/>
    </row>
    <row r="60" spans="1:4" x14ac:dyDescent="0.35">
      <c r="C60" s="1"/>
    </row>
    <row r="61" spans="1:4" x14ac:dyDescent="0.35">
      <c r="C61" s="1"/>
    </row>
    <row r="62" spans="1:4" x14ac:dyDescent="0.35">
      <c r="C62" s="1"/>
    </row>
    <row r="63" spans="1:4" x14ac:dyDescent="0.35">
      <c r="C63" s="1"/>
    </row>
    <row r="64" spans="1:4" x14ac:dyDescent="0.35">
      <c r="C64" s="1"/>
    </row>
    <row r="65" spans="3:3" x14ac:dyDescent="0.35">
      <c r="C65" s="1"/>
    </row>
    <row r="66" spans="3:3" x14ac:dyDescent="0.35">
      <c r="C66" s="1"/>
    </row>
    <row r="67" spans="3:3" x14ac:dyDescent="0.35">
      <c r="C67" s="1"/>
    </row>
    <row r="68" spans="3:3" x14ac:dyDescent="0.35">
      <c r="C68" s="1"/>
    </row>
    <row r="69" spans="3:3" x14ac:dyDescent="0.35">
      <c r="C69" s="1"/>
    </row>
    <row r="70" spans="3:3" x14ac:dyDescent="0.35">
      <c r="C70" s="1"/>
    </row>
    <row r="71" spans="3:3" x14ac:dyDescent="0.35">
      <c r="C71" s="1"/>
    </row>
    <row r="72" spans="3:3" x14ac:dyDescent="0.35">
      <c r="C72" s="1"/>
    </row>
    <row r="73" spans="3:3" x14ac:dyDescent="0.35">
      <c r="C73" s="1"/>
    </row>
    <row r="74" spans="3:3" x14ac:dyDescent="0.35">
      <c r="C74" s="1"/>
    </row>
    <row r="75" spans="3:3" x14ac:dyDescent="0.35">
      <c r="C75" s="1"/>
    </row>
    <row r="76" spans="3:3" x14ac:dyDescent="0.35">
      <c r="C76" s="1"/>
    </row>
    <row r="77" spans="3:3" x14ac:dyDescent="0.35">
      <c r="C77" s="1"/>
    </row>
    <row r="78" spans="3:3" x14ac:dyDescent="0.35">
      <c r="C78" s="1"/>
    </row>
    <row r="79" spans="3:3" x14ac:dyDescent="0.35">
      <c r="C79" s="1"/>
    </row>
    <row r="80" spans="3:3" x14ac:dyDescent="0.35">
      <c r="C80" s="1"/>
    </row>
    <row r="81" spans="3:3" x14ac:dyDescent="0.35">
      <c r="C81" s="1"/>
    </row>
    <row r="82" spans="3:3" x14ac:dyDescent="0.35">
      <c r="C82" s="1"/>
    </row>
    <row r="83" spans="3:3" x14ac:dyDescent="0.35">
      <c r="C83" s="1"/>
    </row>
    <row r="84" spans="3:3" x14ac:dyDescent="0.35">
      <c r="C84" s="1"/>
    </row>
    <row r="85" spans="3:3" x14ac:dyDescent="0.35">
      <c r="C85" s="1"/>
    </row>
    <row r="86" spans="3:3" x14ac:dyDescent="0.35">
      <c r="C86" s="1"/>
    </row>
    <row r="87" spans="3:3" x14ac:dyDescent="0.35">
      <c r="C87" s="1"/>
    </row>
    <row r="88" spans="3:3" x14ac:dyDescent="0.35">
      <c r="C88" s="1"/>
    </row>
    <row r="89" spans="3:3" x14ac:dyDescent="0.35">
      <c r="C89" s="1"/>
    </row>
    <row r="90" spans="3:3" x14ac:dyDescent="0.35">
      <c r="C90" s="1"/>
    </row>
    <row r="91" spans="3:3" x14ac:dyDescent="0.35">
      <c r="C91" s="1"/>
    </row>
    <row r="92" spans="3:3" x14ac:dyDescent="0.35">
      <c r="C92" s="1"/>
    </row>
    <row r="93" spans="3:3" x14ac:dyDescent="0.35">
      <c r="C93" s="1"/>
    </row>
    <row r="94" spans="3:3" x14ac:dyDescent="0.35">
      <c r="C94" s="1"/>
    </row>
    <row r="95" spans="3:3" x14ac:dyDescent="0.35">
      <c r="C95" s="1"/>
    </row>
    <row r="96" spans="3:3" x14ac:dyDescent="0.35">
      <c r="C96" s="1"/>
    </row>
    <row r="97" spans="3:3" x14ac:dyDescent="0.35">
      <c r="C97" s="1"/>
    </row>
    <row r="98" spans="3:3" x14ac:dyDescent="0.35">
      <c r="C98" s="1"/>
    </row>
    <row r="99" spans="3:3" x14ac:dyDescent="0.35">
      <c r="C99" s="1"/>
    </row>
    <row r="100" spans="3:3" x14ac:dyDescent="0.35">
      <c r="C100" s="1"/>
    </row>
    <row r="101" spans="3:3" x14ac:dyDescent="0.35">
      <c r="C101" s="1"/>
    </row>
    <row r="102" spans="3:3" x14ac:dyDescent="0.35">
      <c r="C102" s="1"/>
    </row>
    <row r="103" spans="3:3" x14ac:dyDescent="0.35">
      <c r="C103" s="1"/>
    </row>
    <row r="104" spans="3:3" x14ac:dyDescent="0.35">
      <c r="C104" s="1"/>
    </row>
    <row r="105" spans="3:3" x14ac:dyDescent="0.35">
      <c r="C105" s="1"/>
    </row>
    <row r="106" spans="3:3" x14ac:dyDescent="0.35">
      <c r="C106" s="1"/>
    </row>
    <row r="107" spans="3:3" x14ac:dyDescent="0.35">
      <c r="C107" s="1"/>
    </row>
    <row r="108" spans="3:3" x14ac:dyDescent="0.35">
      <c r="C108" s="1"/>
    </row>
    <row r="109" spans="3:3" x14ac:dyDescent="0.35">
      <c r="C109" s="1"/>
    </row>
    <row r="110" spans="3:3" x14ac:dyDescent="0.35">
      <c r="C110" s="1"/>
    </row>
    <row r="111" spans="3:3" x14ac:dyDescent="0.35">
      <c r="C111" s="1"/>
    </row>
    <row r="112" spans="3:3" x14ac:dyDescent="0.35">
      <c r="C112" s="1"/>
    </row>
    <row r="113" spans="3:3" x14ac:dyDescent="0.35">
      <c r="C113" s="1"/>
    </row>
    <row r="114" spans="3:3" x14ac:dyDescent="0.35">
      <c r="C114" s="1"/>
    </row>
    <row r="115" spans="3:3" x14ac:dyDescent="0.35">
      <c r="C115" s="1"/>
    </row>
    <row r="116" spans="3:3" x14ac:dyDescent="0.35">
      <c r="C116" s="1"/>
    </row>
    <row r="117" spans="3:3" x14ac:dyDescent="0.35">
      <c r="C117" s="1"/>
    </row>
    <row r="118" spans="3:3" x14ac:dyDescent="0.35">
      <c r="C118" s="1"/>
    </row>
    <row r="119" spans="3:3" x14ac:dyDescent="0.35">
      <c r="C119" s="1"/>
    </row>
    <row r="120" spans="3:3" x14ac:dyDescent="0.35">
      <c r="C120" s="1"/>
    </row>
    <row r="121" spans="3:3" x14ac:dyDescent="0.35">
      <c r="C121" s="1"/>
    </row>
    <row r="122" spans="3:3" x14ac:dyDescent="0.35">
      <c r="C122" s="1"/>
    </row>
    <row r="123" spans="3:3" x14ac:dyDescent="0.35">
      <c r="C123" s="1"/>
    </row>
    <row r="124" spans="3:3" x14ac:dyDescent="0.35">
      <c r="C124" s="1"/>
    </row>
    <row r="125" spans="3:3" x14ac:dyDescent="0.35">
      <c r="C125" s="1"/>
    </row>
    <row r="126" spans="3:3" x14ac:dyDescent="0.35">
      <c r="C126" s="1"/>
    </row>
    <row r="127" spans="3:3" x14ac:dyDescent="0.35">
      <c r="C127" s="1"/>
    </row>
    <row r="128" spans="3:3" x14ac:dyDescent="0.35">
      <c r="C128" s="1"/>
    </row>
    <row r="129" spans="3:3" x14ac:dyDescent="0.35">
      <c r="C129" s="1"/>
    </row>
    <row r="130" spans="3:3" x14ac:dyDescent="0.35">
      <c r="C130" s="1"/>
    </row>
    <row r="131" spans="3:3" x14ac:dyDescent="0.35">
      <c r="C131" s="1"/>
    </row>
    <row r="132" spans="3:3" x14ac:dyDescent="0.35">
      <c r="C132" s="1"/>
    </row>
    <row r="133" spans="3:3" x14ac:dyDescent="0.35">
      <c r="C133" s="1"/>
    </row>
    <row r="134" spans="3:3" x14ac:dyDescent="0.35">
      <c r="C134" s="1"/>
    </row>
    <row r="135" spans="3:3" x14ac:dyDescent="0.35">
      <c r="C135" s="1"/>
    </row>
    <row r="136" spans="3:3" x14ac:dyDescent="0.35">
      <c r="C136" s="1"/>
    </row>
    <row r="137" spans="3:3" x14ac:dyDescent="0.35">
      <c r="C137" s="1"/>
    </row>
    <row r="138" spans="3:3" x14ac:dyDescent="0.35">
      <c r="C138" s="1"/>
    </row>
    <row r="139" spans="3:3" x14ac:dyDescent="0.35">
      <c r="C139" s="1"/>
    </row>
    <row r="140" spans="3:3" x14ac:dyDescent="0.35">
      <c r="C140" s="1"/>
    </row>
    <row r="141" spans="3:3" x14ac:dyDescent="0.35">
      <c r="C141" s="1"/>
    </row>
    <row r="142" spans="3:3" x14ac:dyDescent="0.35">
      <c r="C142" s="1"/>
    </row>
    <row r="143" spans="3:3" x14ac:dyDescent="0.35">
      <c r="C143" s="1"/>
    </row>
    <row r="144" spans="3:3" x14ac:dyDescent="0.35">
      <c r="C144" s="1"/>
    </row>
    <row r="145" spans="3:3" x14ac:dyDescent="0.35">
      <c r="C145" s="1"/>
    </row>
    <row r="146" spans="3:3" x14ac:dyDescent="0.35">
      <c r="C146" s="1"/>
    </row>
    <row r="147" spans="3:3" x14ac:dyDescent="0.35">
      <c r="C147" s="1"/>
    </row>
    <row r="148" spans="3:3" x14ac:dyDescent="0.35">
      <c r="C148" s="1"/>
    </row>
    <row r="149" spans="3:3" x14ac:dyDescent="0.35">
      <c r="C149" s="1"/>
    </row>
    <row r="150" spans="3:3" x14ac:dyDescent="0.35">
      <c r="C150" s="1"/>
    </row>
    <row r="151" spans="3:3" x14ac:dyDescent="0.35">
      <c r="C151" s="1"/>
    </row>
  </sheetData>
  <sheetProtection algorithmName="SHA-512" hashValue="0rX0wN1uH9hpzIb3e9+3YaDpYw9zoLsgWX+sG/y90BDUSCDP0IqMQ0Aw+s+bLZNAeBs4C/3WFbVctCyhQq30VQ==" saltValue="Dy9aAPQNzU5BUFz0NbKOfA==" spinCount="100000" sheet="1" objects="1" scenarios="1"/>
  <mergeCells count="3">
    <mergeCell ref="E1:I1"/>
    <mergeCell ref="D25:E25"/>
    <mergeCell ref="D26:E27"/>
  </mergeCells>
  <conditionalFormatting sqref="E22">
    <cfRule type="cellIs" dxfId="13" priority="5" operator="lessThan">
      <formula>1</formula>
    </cfRule>
    <cfRule type="cellIs" dxfId="12" priority="6" operator="greaterThan">
      <formula>0</formula>
    </cfRule>
    <cfRule type="cellIs" dxfId="11" priority="7" operator="lessThan">
      <formula>0</formula>
    </cfRule>
  </conditionalFormatting>
  <conditionalFormatting sqref="E23">
    <cfRule type="cellIs" dxfId="10" priority="2" operator="equal">
      <formula>0</formula>
    </cfRule>
    <cfRule type="cellIs" dxfId="9" priority="3" operator="lessThan">
      <formula>1</formula>
    </cfRule>
    <cfRule type="cellIs" dxfId="8" priority="4" operator="greaterThan">
      <formula>0</formula>
    </cfRule>
  </conditionalFormatting>
  <conditionalFormatting sqref="E17">
    <cfRule type="cellIs" dxfId="7" priority="1" operator="lessThan">
      <formula>1</formula>
    </cfRule>
  </conditionalFormatting>
  <dataValidations count="5">
    <dataValidation type="list" showInputMessage="1" showErrorMessage="1" sqref="E3">
      <formula1>"CHOOSE,NO,YES"</formula1>
    </dataValidation>
    <dataValidation type="list" allowBlank="1" showInputMessage="1" showErrorMessage="1" sqref="E2">
      <formula1>PT</formula1>
    </dataValidation>
    <dataValidation type="list" allowBlank="1" showInputMessage="1" showErrorMessage="1" error="Please reselect an option by clicking &quot;CANCEL&quot; on this pop up and reselecting an option from the drop down menu." sqref="D17">
      <formula1>$A$24:$A$29</formula1>
    </dataValidation>
    <dataValidation type="list" allowBlank="1" showInputMessage="1" showErrorMessage="1" error="Please reselect an option by clicking &quot;CANCEL&quot; on this pop up and reselecting an option from the drop down menu." sqref="D12">
      <formula1>$A$16:$A$23</formula1>
    </dataValidation>
    <dataValidation type="list" allowBlank="1" showErrorMessage="1" error="Please reselect an option by clicking &quot;CANCEL&quot; on this pop up and reselecting an option from the drop down menu." prompt="Please use the drop down button to scroll through all selections." sqref="D5">
      <formula1>$A$2:$A$15</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topLeftCell="C1" workbookViewId="0">
      <selection activeCell="D2" sqref="D2"/>
    </sheetView>
  </sheetViews>
  <sheetFormatPr defaultColWidth="9.1796875" defaultRowHeight="14.5" x14ac:dyDescent="0.35"/>
  <cols>
    <col min="1" max="1" width="27.26953125" style="1" hidden="1" customWidth="1"/>
    <col min="2" max="2" width="7.54296875" style="2" hidden="1" customWidth="1"/>
    <col min="3" max="3" width="2.81640625" style="3" bestFit="1" customWidth="1"/>
    <col min="4" max="4" width="35.1796875" style="1" customWidth="1"/>
    <col min="5" max="5" width="34.453125" style="1" customWidth="1"/>
    <col min="6" max="6" width="6" style="1" customWidth="1"/>
    <col min="7" max="16384" width="9.1796875" style="1"/>
  </cols>
  <sheetData>
    <row r="1" spans="1:17" ht="39" customHeight="1" x14ac:dyDescent="0.35">
      <c r="D1" s="4" t="s">
        <v>0</v>
      </c>
      <c r="E1" s="75" t="s">
        <v>1</v>
      </c>
      <c r="F1" s="75"/>
      <c r="G1" s="75"/>
      <c r="H1" s="75"/>
      <c r="I1" s="75"/>
      <c r="J1" s="4"/>
      <c r="K1" s="4"/>
      <c r="L1" s="4"/>
      <c r="M1" s="4"/>
    </row>
    <row r="2" spans="1:17" ht="18.5" x14ac:dyDescent="0.45">
      <c r="A2" s="5" t="s">
        <v>2</v>
      </c>
      <c r="B2" s="6">
        <v>0</v>
      </c>
      <c r="C2" s="7"/>
      <c r="D2" s="8" t="s">
        <v>3</v>
      </c>
      <c r="E2" s="9"/>
      <c r="L2" s="10" t="s">
        <v>4</v>
      </c>
      <c r="M2" s="11"/>
      <c r="N2" s="11"/>
      <c r="O2" s="11"/>
      <c r="P2" s="11"/>
      <c r="Q2" s="11"/>
    </row>
    <row r="3" spans="1:17" ht="18.5" x14ac:dyDescent="0.45">
      <c r="A3" s="12" t="s">
        <v>5</v>
      </c>
      <c r="B3" s="6">
        <v>0</v>
      </c>
      <c r="C3" s="7"/>
      <c r="D3" s="13"/>
      <c r="E3" s="14"/>
      <c r="L3" s="15" t="s">
        <v>6</v>
      </c>
      <c r="M3" s="11" t="s">
        <v>7</v>
      </c>
      <c r="N3" s="11"/>
      <c r="O3" s="11"/>
      <c r="P3" s="11"/>
      <c r="Q3" s="11"/>
    </row>
    <row r="4" spans="1:17" ht="18.5" x14ac:dyDescent="0.45">
      <c r="A4" s="16" t="s">
        <v>8</v>
      </c>
      <c r="B4" s="71">
        <v>428.83</v>
      </c>
      <c r="C4" s="18"/>
      <c r="L4" s="19"/>
      <c r="M4" s="11"/>
      <c r="N4" s="19" t="s">
        <v>9</v>
      </c>
      <c r="O4" s="11"/>
      <c r="P4" s="11"/>
      <c r="Q4" s="11"/>
    </row>
    <row r="5" spans="1:17" ht="18.5" x14ac:dyDescent="0.45">
      <c r="A5" s="16" t="s">
        <v>10</v>
      </c>
      <c r="B5" s="71">
        <v>857.68</v>
      </c>
      <c r="C5" s="20">
        <v>1</v>
      </c>
      <c r="D5" s="74" t="s">
        <v>2</v>
      </c>
      <c r="E5" s="21">
        <f>IF(D5=A2,B2,IF(D5=A3,B3,IF(D5=A4,B4,IF(D5=A5,B5,IF(D5=A6,B6,IF(D5=A7,B7,IF(D5=A8,B8, IF(D5=A9,B9, IF(D5=A10,B10, IF(D5=A11,B11, IF(D5=A12,B12, IF(D5=A13,B13, IF(D5=A14,B14,IF(D5=A15,B15))))))))))))))</f>
        <v>0</v>
      </c>
      <c r="L5" s="15" t="s">
        <v>6</v>
      </c>
      <c r="M5" s="11" t="s">
        <v>11</v>
      </c>
      <c r="N5" s="11"/>
      <c r="O5" s="11"/>
      <c r="P5" s="11"/>
      <c r="Q5" s="11"/>
    </row>
    <row r="6" spans="1:17" ht="18.5" x14ac:dyDescent="0.45">
      <c r="A6" s="16" t="s">
        <v>12</v>
      </c>
      <c r="B6" s="71">
        <v>1208.8399999999999</v>
      </c>
      <c r="C6" s="18"/>
      <c r="D6" s="22" t="s">
        <v>13</v>
      </c>
      <c r="E6" s="23">
        <f>IF(E3="YES",A49,A43)</f>
        <v>0</v>
      </c>
      <c r="L6" s="11"/>
      <c r="M6" s="11"/>
      <c r="N6" s="11"/>
      <c r="O6" s="11"/>
      <c r="P6" s="11"/>
      <c r="Q6" s="11"/>
    </row>
    <row r="7" spans="1:17" ht="21" x14ac:dyDescent="0.5">
      <c r="A7" s="24" t="s">
        <v>14</v>
      </c>
      <c r="B7" s="25">
        <v>368.73</v>
      </c>
      <c r="C7" s="18"/>
      <c r="D7" s="26" t="s">
        <v>15</v>
      </c>
      <c r="E7" s="27">
        <f>SUM(E5:E6)</f>
        <v>0</v>
      </c>
    </row>
    <row r="8" spans="1:17" ht="18.5" x14ac:dyDescent="0.45">
      <c r="A8" s="24" t="s">
        <v>16</v>
      </c>
      <c r="B8" s="25">
        <v>737.46</v>
      </c>
      <c r="C8" s="18"/>
      <c r="D8" s="28"/>
      <c r="E8" s="70" t="s">
        <v>70</v>
      </c>
    </row>
    <row r="9" spans="1:17" ht="15.75" customHeight="1" x14ac:dyDescent="0.45">
      <c r="A9" s="24" t="s">
        <v>18</v>
      </c>
      <c r="B9" s="25">
        <v>1043.5</v>
      </c>
      <c r="C9" s="18"/>
      <c r="D9" s="28"/>
      <c r="E9" s="29"/>
    </row>
    <row r="10" spans="1:17" ht="15.75" customHeight="1" x14ac:dyDescent="0.45">
      <c r="A10" s="16" t="s">
        <v>19</v>
      </c>
      <c r="B10" s="6">
        <v>968.84</v>
      </c>
      <c r="C10" s="18"/>
      <c r="D10" s="28"/>
      <c r="E10" s="29"/>
    </row>
    <row r="11" spans="1:17" ht="17.5" x14ac:dyDescent="0.35">
      <c r="A11" s="16" t="s">
        <v>20</v>
      </c>
      <c r="B11" s="6">
        <v>1937.7</v>
      </c>
      <c r="C11" s="18"/>
      <c r="D11" s="30"/>
      <c r="E11" s="31"/>
    </row>
    <row r="12" spans="1:17" ht="18.5" x14ac:dyDescent="0.45">
      <c r="A12" s="16" t="s">
        <v>21</v>
      </c>
      <c r="B12" s="6">
        <v>2731.04</v>
      </c>
      <c r="C12" s="20">
        <v>2</v>
      </c>
      <c r="D12" s="32" t="s">
        <v>22</v>
      </c>
      <c r="E12" s="21">
        <f>IF(D12=A18,B18, IF(D12=A19,B19, IF(D12=A20,B20, IF(D12=A21,B21, IF(D12=A22,B22, IF(D12=A23,B23, ))))))</f>
        <v>0</v>
      </c>
    </row>
    <row r="13" spans="1:17" ht="17.5" x14ac:dyDescent="0.35">
      <c r="A13" s="16" t="s">
        <v>23</v>
      </c>
      <c r="B13" s="6">
        <v>360.42</v>
      </c>
      <c r="C13" s="18"/>
      <c r="D13" s="22" t="s">
        <v>24</v>
      </c>
      <c r="E13" s="23">
        <f>IF(E12&lt;1,0,A48)</f>
        <v>0</v>
      </c>
    </row>
    <row r="14" spans="1:17" ht="21" x14ac:dyDescent="0.5">
      <c r="A14" s="16" t="s">
        <v>25</v>
      </c>
      <c r="B14" s="6">
        <v>720.85</v>
      </c>
      <c r="C14" s="18"/>
      <c r="D14" s="26" t="s">
        <v>15</v>
      </c>
      <c r="E14" s="27">
        <f>IF(SUM(E12:E13)&lt;0,0,SUM(E12:E13))</f>
        <v>0</v>
      </c>
    </row>
    <row r="15" spans="1:17" ht="18.5" x14ac:dyDescent="0.45">
      <c r="A15" s="16" t="s">
        <v>26</v>
      </c>
      <c r="B15" s="6">
        <v>1015.97</v>
      </c>
      <c r="C15" s="18"/>
      <c r="D15" s="33"/>
      <c r="E15" s="34"/>
    </row>
    <row r="16" spans="1:17" ht="17.5" x14ac:dyDescent="0.35">
      <c r="A16" s="5" t="s">
        <v>22</v>
      </c>
      <c r="B16" s="6">
        <v>0</v>
      </c>
      <c r="C16" s="18"/>
      <c r="D16" s="33"/>
      <c r="E16" s="31" t="s">
        <v>27</v>
      </c>
    </row>
    <row r="17" spans="1:12" ht="21" x14ac:dyDescent="0.5">
      <c r="A17" s="24" t="s">
        <v>28</v>
      </c>
      <c r="B17" s="6">
        <v>0</v>
      </c>
      <c r="C17" s="35">
        <v>3</v>
      </c>
      <c r="D17" s="36" t="s">
        <v>29</v>
      </c>
      <c r="E17" s="27">
        <f>IF(D17=A24,B24,IF(D17=A25,B25,IF(D17=#REF!,#REF!,IF(D17=A27,B27,IF(D17=A28,B28,IF(D17=A26,B26,))))))</f>
        <v>0</v>
      </c>
    </row>
    <row r="18" spans="1:12" ht="17.5" x14ac:dyDescent="0.35">
      <c r="A18" s="16" t="s">
        <v>30</v>
      </c>
      <c r="B18" s="6">
        <v>7.77</v>
      </c>
      <c r="C18" s="18"/>
      <c r="D18" s="37"/>
      <c r="E18" s="38"/>
    </row>
    <row r="19" spans="1:12" ht="18.5" x14ac:dyDescent="0.45">
      <c r="A19" s="16" t="s">
        <v>31</v>
      </c>
      <c r="B19" s="6">
        <v>14.84</v>
      </c>
      <c r="C19" s="18"/>
      <c r="D19" s="22" t="s">
        <v>32</v>
      </c>
      <c r="E19" s="39">
        <f>SUM(E7,E14, E17)</f>
        <v>0</v>
      </c>
    </row>
    <row r="20" spans="1:12" ht="19" thickBot="1" x14ac:dyDescent="0.5">
      <c r="A20" s="16" t="s">
        <v>33</v>
      </c>
      <c r="B20" s="6">
        <v>23.1</v>
      </c>
      <c r="C20" s="18"/>
      <c r="D20" s="22" t="s">
        <v>34</v>
      </c>
      <c r="E20" s="40">
        <f>A45</f>
        <v>-200</v>
      </c>
    </row>
    <row r="21" spans="1:12" ht="19" thickTop="1" x14ac:dyDescent="0.45">
      <c r="A21" s="16" t="s">
        <v>35</v>
      </c>
      <c r="B21" s="6">
        <v>23.02</v>
      </c>
      <c r="C21" s="1"/>
      <c r="D21" s="41"/>
      <c r="E21" s="42"/>
    </row>
    <row r="22" spans="1:12" ht="25" x14ac:dyDescent="0.5">
      <c r="A22" s="16" t="s">
        <v>36</v>
      </c>
      <c r="B22" s="6">
        <v>41.13</v>
      </c>
      <c r="C22" s="18"/>
      <c r="D22" s="43" t="s">
        <v>37</v>
      </c>
      <c r="E22" s="44">
        <f>IF(SUM(E19:E20)&gt;0,SUM(E19:E20),0)</f>
        <v>0</v>
      </c>
    </row>
    <row r="23" spans="1:12" ht="27" customHeight="1" x14ac:dyDescent="0.5">
      <c r="A23" s="16" t="s">
        <v>38</v>
      </c>
      <c r="B23" s="6">
        <v>68.2</v>
      </c>
      <c r="D23" s="45" t="s">
        <v>39</v>
      </c>
      <c r="E23" s="46">
        <f>IF(SUM(E19:E20)&gt;0,0,SUM(E19:E20))</f>
        <v>-200</v>
      </c>
      <c r="L23" s="47"/>
    </row>
    <row r="24" spans="1:12" ht="31.5" customHeight="1" x14ac:dyDescent="0.35">
      <c r="A24" s="16" t="s">
        <v>29</v>
      </c>
      <c r="B24" s="6">
        <v>0</v>
      </c>
      <c r="D24" s="48" t="s">
        <v>40</v>
      </c>
      <c r="E24" s="49">
        <f>(E22*26)/12</f>
        <v>0</v>
      </c>
    </row>
    <row r="25" spans="1:12" ht="12.75" customHeight="1" x14ac:dyDescent="0.35">
      <c r="A25" s="5" t="s">
        <v>41</v>
      </c>
      <c r="B25" s="6">
        <v>0</v>
      </c>
      <c r="C25" s="1"/>
      <c r="D25" s="76" t="s">
        <v>42</v>
      </c>
      <c r="E25" s="76"/>
    </row>
    <row r="26" spans="1:12" ht="51" customHeight="1" x14ac:dyDescent="0.35">
      <c r="A26" s="12" t="s">
        <v>71</v>
      </c>
      <c r="B26" s="6">
        <v>0</v>
      </c>
      <c r="D26" s="77" t="s">
        <v>44</v>
      </c>
      <c r="E26" s="77"/>
    </row>
    <row r="27" spans="1:12" ht="15.5" hidden="1" x14ac:dyDescent="0.35">
      <c r="A27" s="5"/>
      <c r="B27" s="6"/>
      <c r="D27" s="77"/>
      <c r="E27" s="77"/>
      <c r="H27" s="23"/>
    </row>
    <row r="28" spans="1:12" hidden="1" x14ac:dyDescent="0.35">
      <c r="A28" s="5"/>
      <c r="B28" s="6"/>
      <c r="D28" s="50" t="s">
        <v>47</v>
      </c>
      <c r="E28" s="51" t="s">
        <v>48</v>
      </c>
    </row>
    <row r="29" spans="1:12" hidden="1" x14ac:dyDescent="0.35">
      <c r="D29" s="50" t="s">
        <v>50</v>
      </c>
    </row>
    <row r="30" spans="1:12" hidden="1" x14ac:dyDescent="0.35">
      <c r="A30" s="5"/>
      <c r="B30" s="6"/>
      <c r="D30" s="50" t="s">
        <v>51</v>
      </c>
    </row>
    <row r="31" spans="1:12" hidden="1" x14ac:dyDescent="0.35">
      <c r="A31" s="73">
        <f>IF(D5=A2,0,
IF(D5=A3,0,
IF(D5=A4,-161.11,
IF(D5=A5,-322.22,
IF(D5=A6,-455.95,
IF(D5=A7,-161.11,
IF(D5=A8,-322.22,
IF(D5=A9,-455.95,
IF(D5=A10,-161.11,
IF(D5=A11,-322.22,
IF(D5=A12,-626.1,
IF(D5=A13,-161.11,
IF(D5=A14,-322.22,
IF(D5=A15,-455.95,
))))))))))))))</f>
        <v>0</v>
      </c>
      <c r="B31" s="6"/>
      <c r="D31" s="50" t="s">
        <v>52</v>
      </c>
    </row>
    <row r="32" spans="1:12" hidden="1" x14ac:dyDescent="0.35">
      <c r="A32" s="53">
        <f>IF(D5=A2,0,
IF(D5=A3,0,
IF(D5=A4,-248.72,
IF(D5=A5,-497.46,
IF(D5=A6,-701.13,
IF(D5=A7,-213.86,
IF(D5=A8,-427.72,
IF(D5=A9,-605.23,
IF(D5=A10,-213.86,
 IF(D5=A11,-427.72,
IF(D5=A12,-605.23,
IF(D5=A13,-248.72,
IF(D5=A14,-497.46,
IF(D5=A15,-701.13,
))))))))))))))</f>
        <v>0</v>
      </c>
      <c r="B32" s="54"/>
      <c r="D32" s="55" t="s">
        <v>53</v>
      </c>
    </row>
    <row r="33" spans="1:4" hidden="1" x14ac:dyDescent="0.35">
      <c r="A33" s="72">
        <v>-23.02</v>
      </c>
      <c r="B33" s="54"/>
      <c r="D33" s="50" t="s">
        <v>54</v>
      </c>
    </row>
    <row r="34" spans="1:4" hidden="1" x14ac:dyDescent="0.35">
      <c r="A34" s="72">
        <v>-200</v>
      </c>
      <c r="B34" s="54"/>
      <c r="D34" s="50" t="s">
        <v>55</v>
      </c>
    </row>
    <row r="35" spans="1:4" hidden="1" x14ac:dyDescent="0.35">
      <c r="A35" s="12">
        <v>1</v>
      </c>
      <c r="B35" s="6"/>
      <c r="D35" s="50" t="s">
        <v>56</v>
      </c>
    </row>
    <row r="36" spans="1:4" hidden="1" x14ac:dyDescent="0.35">
      <c r="A36" s="57">
        <v>0.5</v>
      </c>
      <c r="B36" s="58">
        <v>40</v>
      </c>
      <c r="D36" s="50" t="s">
        <v>57</v>
      </c>
    </row>
    <row r="37" spans="1:4" hidden="1" x14ac:dyDescent="0.35">
      <c r="A37" s="57">
        <v>0.6</v>
      </c>
      <c r="B37" s="58">
        <v>48</v>
      </c>
      <c r="D37" s="50" t="s">
        <v>58</v>
      </c>
    </row>
    <row r="38" spans="1:4" hidden="1" x14ac:dyDescent="0.35">
      <c r="A38" s="57">
        <v>0.625</v>
      </c>
      <c r="B38" s="58">
        <v>50</v>
      </c>
      <c r="D38" s="50" t="s">
        <v>59</v>
      </c>
    </row>
    <row r="39" spans="1:4" hidden="1" x14ac:dyDescent="0.35">
      <c r="A39" s="57">
        <v>0.75</v>
      </c>
      <c r="B39" s="58">
        <v>60</v>
      </c>
      <c r="D39" s="50" t="s">
        <v>60</v>
      </c>
    </row>
    <row r="40" spans="1:4" hidden="1" x14ac:dyDescent="0.35">
      <c r="A40" s="57">
        <v>0.8</v>
      </c>
      <c r="B40" s="58">
        <v>64</v>
      </c>
      <c r="C40" s="1"/>
      <c r="D40" s="50" t="s">
        <v>61</v>
      </c>
    </row>
    <row r="41" spans="1:4" hidden="1" x14ac:dyDescent="0.35">
      <c r="A41" s="57">
        <v>0.875</v>
      </c>
      <c r="B41" s="58">
        <v>70</v>
      </c>
      <c r="C41" s="1"/>
    </row>
    <row r="42" spans="1:4" ht="113.5" hidden="1" x14ac:dyDescent="0.35">
      <c r="A42" s="59"/>
      <c r="B42" s="60"/>
      <c r="C42" s="1"/>
      <c r="D42" s="61" t="s">
        <v>62</v>
      </c>
    </row>
    <row r="43" spans="1:4" hidden="1" x14ac:dyDescent="0.35">
      <c r="A43" s="59">
        <f>IF(E2=B36,(A32*0.5),
IF(E2=B37,(A32*0.6),
IF(E2=B38,(A32*0.625),
IF(E2=B39,(A32*0.75),
IF(E2=B40,(A32*0.8),
IF(E2=B41,(A32*0.875),
IF(E2=B34,(A32)
)))))))</f>
        <v>0</v>
      </c>
      <c r="B43" s="62" t="s">
        <v>63</v>
      </c>
      <c r="C43" s="1"/>
    </row>
    <row r="44" spans="1:4" hidden="1" x14ac:dyDescent="0.35">
      <c r="A44" s="63">
        <f>IF(E2=B36,(E12*0.5),
IF(E2=B37,(E12*0.6),
IF(E2=B38,(E12*0.625),
IF(E2=B39,(E12*0.75),
IF(E2=B40,(E12*0.8),
IF(E2=B41,(E12*0.875),
IF(E2=0,-(E12)
)))))))</f>
        <v>0</v>
      </c>
      <c r="B44" s="64" t="s">
        <v>64</v>
      </c>
      <c r="C44" s="1"/>
      <c r="D44" s="65" t="s">
        <v>65</v>
      </c>
    </row>
    <row r="45" spans="1:4" hidden="1" x14ac:dyDescent="0.35">
      <c r="A45" s="59">
        <f>IF(E2=B36,(A34*0.5),
IF(E2=B37,(A34*0.6),
IF(E2=B38,(A34*0.625),
IF(E2=B39,(A34*0.75),
IF(E2=B40,(A34*0.8),
IF(E2=B41,(A34*0.875),
IF(E2=B34,(A34),
)))))))</f>
        <v>-200</v>
      </c>
      <c r="B45" s="62" t="s">
        <v>66</v>
      </c>
      <c r="C45" s="1"/>
      <c r="D45" s="65"/>
    </row>
    <row r="46" spans="1:4" hidden="1" x14ac:dyDescent="0.35">
      <c r="A46"/>
      <c r="B46" s="66"/>
      <c r="C46" s="1"/>
      <c r="D46" s="65" t="s">
        <v>67</v>
      </c>
    </row>
    <row r="47" spans="1:4" hidden="1" x14ac:dyDescent="0.35">
      <c r="A47" s="67">
        <f>IF(E2=B36,(A33*0.5),
IF(E2=B37,(A33*0.6),
IF(E2=B38,(A33*0.625),
IF(E2=B39,(A33*0.75),
IF(E2=B40,(A33*0.8),
IF(E2=B41,(A33*0.875),
IF(E2=B34,(A33)
)))))))</f>
        <v>-23.02</v>
      </c>
      <c r="B47" s="63"/>
      <c r="C47" s="1"/>
      <c r="D47" s="65"/>
    </row>
    <row r="48" spans="1:4" ht="51" hidden="1" x14ac:dyDescent="0.35">
      <c r="A48" s="67">
        <f>IF(AND(E12&gt;0,E12&lt;21.57),A44,A47)</f>
        <v>-23.02</v>
      </c>
      <c r="B48" s="63"/>
      <c r="C48" s="1"/>
      <c r="D48" s="68" t="s">
        <v>68</v>
      </c>
    </row>
    <row r="49" spans="1:4" hidden="1" x14ac:dyDescent="0.35">
      <c r="A49" s="52">
        <f>IF(E2=B36,(A31*0.5),
IF(E2=B37,(A31*0.6),
IF(E2=B38,(A31*0.625),
IF(E2=B39,(A31*0.75),
IF(E2=B40,(A31*0.8),
IF(E2=B41,(A31*0.875),
IF(E2=B34,(A31)
)))))))</f>
        <v>0</v>
      </c>
      <c r="C49" s="1"/>
    </row>
    <row r="50" spans="1:4" hidden="1" x14ac:dyDescent="0.35">
      <c r="C50" s="1"/>
      <c r="D50" s="69" t="s">
        <v>69</v>
      </c>
    </row>
    <row r="51" spans="1:4" x14ac:dyDescent="0.35">
      <c r="C51" s="1"/>
    </row>
    <row r="52" spans="1:4" x14ac:dyDescent="0.35">
      <c r="C52" s="1"/>
    </row>
    <row r="53" spans="1:4" x14ac:dyDescent="0.35">
      <c r="C53" s="1"/>
    </row>
    <row r="54" spans="1:4" x14ac:dyDescent="0.35">
      <c r="C54" s="1"/>
    </row>
    <row r="55" spans="1:4" x14ac:dyDescent="0.35">
      <c r="C55" s="1"/>
    </row>
    <row r="56" spans="1:4" x14ac:dyDescent="0.35">
      <c r="C56" s="1"/>
    </row>
    <row r="57" spans="1:4" x14ac:dyDescent="0.35">
      <c r="C57" s="1"/>
    </row>
    <row r="58" spans="1:4" x14ac:dyDescent="0.35">
      <c r="C58" s="1"/>
    </row>
    <row r="59" spans="1:4" x14ac:dyDescent="0.35">
      <c r="C59" s="1"/>
    </row>
    <row r="60" spans="1:4" x14ac:dyDescent="0.35">
      <c r="C60" s="1"/>
    </row>
    <row r="61" spans="1:4" x14ac:dyDescent="0.35">
      <c r="C61" s="1"/>
    </row>
    <row r="62" spans="1:4" x14ac:dyDescent="0.35">
      <c r="C62" s="1"/>
    </row>
    <row r="63" spans="1:4" x14ac:dyDescent="0.35">
      <c r="C63" s="1"/>
    </row>
    <row r="64" spans="1:4" x14ac:dyDescent="0.35">
      <c r="C64" s="1"/>
    </row>
    <row r="65" spans="3:3" x14ac:dyDescent="0.35">
      <c r="C65" s="1"/>
    </row>
    <row r="66" spans="3:3" x14ac:dyDescent="0.35">
      <c r="C66" s="1"/>
    </row>
    <row r="67" spans="3:3" x14ac:dyDescent="0.35">
      <c r="C67" s="1"/>
    </row>
    <row r="68" spans="3:3" x14ac:dyDescent="0.35">
      <c r="C68" s="1"/>
    </row>
    <row r="69" spans="3:3" x14ac:dyDescent="0.35">
      <c r="C69" s="1"/>
    </row>
    <row r="70" spans="3:3" x14ac:dyDescent="0.35">
      <c r="C70" s="1"/>
    </row>
    <row r="71" spans="3:3" x14ac:dyDescent="0.35">
      <c r="C71" s="1"/>
    </row>
    <row r="72" spans="3:3" x14ac:dyDescent="0.35">
      <c r="C72" s="1"/>
    </row>
    <row r="73" spans="3:3" x14ac:dyDescent="0.35">
      <c r="C73" s="1"/>
    </row>
    <row r="74" spans="3:3" x14ac:dyDescent="0.35">
      <c r="C74" s="1"/>
    </row>
    <row r="75" spans="3:3" x14ac:dyDescent="0.35">
      <c r="C75" s="1"/>
    </row>
    <row r="76" spans="3:3" x14ac:dyDescent="0.35">
      <c r="C76" s="1"/>
    </row>
    <row r="77" spans="3:3" x14ac:dyDescent="0.35">
      <c r="C77" s="1"/>
    </row>
    <row r="78" spans="3:3" x14ac:dyDescent="0.35">
      <c r="C78" s="1"/>
    </row>
    <row r="79" spans="3:3" x14ac:dyDescent="0.35">
      <c r="C79" s="1"/>
    </row>
    <row r="80" spans="3:3" x14ac:dyDescent="0.35">
      <c r="C80" s="1"/>
    </row>
    <row r="81" spans="3:3" x14ac:dyDescent="0.35">
      <c r="C81" s="1"/>
    </row>
    <row r="82" spans="3:3" x14ac:dyDescent="0.35">
      <c r="C82" s="1"/>
    </row>
    <row r="83" spans="3:3" x14ac:dyDescent="0.35">
      <c r="C83" s="1"/>
    </row>
    <row r="84" spans="3:3" x14ac:dyDescent="0.35">
      <c r="C84" s="1"/>
    </row>
    <row r="85" spans="3:3" x14ac:dyDescent="0.35">
      <c r="C85" s="1"/>
    </row>
    <row r="86" spans="3:3" x14ac:dyDescent="0.35">
      <c r="C86" s="1"/>
    </row>
    <row r="87" spans="3:3" x14ac:dyDescent="0.35">
      <c r="C87" s="1"/>
    </row>
    <row r="88" spans="3:3" x14ac:dyDescent="0.35">
      <c r="C88" s="1"/>
    </row>
    <row r="89" spans="3:3" x14ac:dyDescent="0.35">
      <c r="C89" s="1"/>
    </row>
    <row r="90" spans="3:3" x14ac:dyDescent="0.35">
      <c r="C90" s="1"/>
    </row>
    <row r="91" spans="3:3" x14ac:dyDescent="0.35">
      <c r="C91" s="1"/>
    </row>
    <row r="92" spans="3:3" x14ac:dyDescent="0.35">
      <c r="C92" s="1"/>
    </row>
    <row r="93" spans="3:3" x14ac:dyDescent="0.35">
      <c r="C93" s="1"/>
    </row>
    <row r="94" spans="3:3" x14ac:dyDescent="0.35">
      <c r="C94" s="1"/>
    </row>
    <row r="95" spans="3:3" x14ac:dyDescent="0.35">
      <c r="C95" s="1"/>
    </row>
    <row r="96" spans="3:3" x14ac:dyDescent="0.35">
      <c r="C96" s="1"/>
    </row>
    <row r="97" spans="3:3" x14ac:dyDescent="0.35">
      <c r="C97" s="1"/>
    </row>
    <row r="98" spans="3:3" x14ac:dyDescent="0.35">
      <c r="C98" s="1"/>
    </row>
    <row r="99" spans="3:3" x14ac:dyDescent="0.35">
      <c r="C99" s="1"/>
    </row>
    <row r="100" spans="3:3" x14ac:dyDescent="0.35">
      <c r="C100" s="1"/>
    </row>
    <row r="101" spans="3:3" x14ac:dyDescent="0.35">
      <c r="C101" s="1"/>
    </row>
    <row r="102" spans="3:3" x14ac:dyDescent="0.35">
      <c r="C102" s="1"/>
    </row>
    <row r="103" spans="3:3" x14ac:dyDescent="0.35">
      <c r="C103" s="1"/>
    </row>
    <row r="104" spans="3:3" x14ac:dyDescent="0.35">
      <c r="C104" s="1"/>
    </row>
    <row r="105" spans="3:3" x14ac:dyDescent="0.35">
      <c r="C105" s="1"/>
    </row>
    <row r="106" spans="3:3" x14ac:dyDescent="0.35">
      <c r="C106" s="1"/>
    </row>
    <row r="107" spans="3:3" x14ac:dyDescent="0.35">
      <c r="C107" s="1"/>
    </row>
    <row r="108" spans="3:3" x14ac:dyDescent="0.35">
      <c r="C108" s="1"/>
    </row>
    <row r="109" spans="3:3" x14ac:dyDescent="0.35">
      <c r="C109" s="1"/>
    </row>
    <row r="110" spans="3:3" x14ac:dyDescent="0.35">
      <c r="C110" s="1"/>
    </row>
    <row r="111" spans="3:3" x14ac:dyDescent="0.35">
      <c r="C111" s="1"/>
    </row>
    <row r="112" spans="3:3" x14ac:dyDescent="0.35">
      <c r="C112" s="1"/>
    </row>
    <row r="113" spans="3:3" x14ac:dyDescent="0.35">
      <c r="C113" s="1"/>
    </row>
    <row r="114" spans="3:3" x14ac:dyDescent="0.35">
      <c r="C114" s="1"/>
    </row>
    <row r="115" spans="3:3" x14ac:dyDescent="0.35">
      <c r="C115" s="1"/>
    </row>
    <row r="116" spans="3:3" x14ac:dyDescent="0.35">
      <c r="C116" s="1"/>
    </row>
    <row r="117" spans="3:3" x14ac:dyDescent="0.35">
      <c r="C117" s="1"/>
    </row>
    <row r="118" spans="3:3" x14ac:dyDescent="0.35">
      <c r="C118" s="1"/>
    </row>
    <row r="119" spans="3:3" x14ac:dyDescent="0.35">
      <c r="C119" s="1"/>
    </row>
    <row r="120" spans="3:3" x14ac:dyDescent="0.35">
      <c r="C120" s="1"/>
    </row>
    <row r="121" spans="3:3" x14ac:dyDescent="0.35">
      <c r="C121" s="1"/>
    </row>
    <row r="122" spans="3:3" x14ac:dyDescent="0.35">
      <c r="C122" s="1"/>
    </row>
    <row r="123" spans="3:3" x14ac:dyDescent="0.35">
      <c r="C123" s="1"/>
    </row>
    <row r="124" spans="3:3" x14ac:dyDescent="0.35">
      <c r="C124" s="1"/>
    </row>
    <row r="125" spans="3:3" x14ac:dyDescent="0.35">
      <c r="C125" s="1"/>
    </row>
    <row r="126" spans="3:3" x14ac:dyDescent="0.35">
      <c r="C126" s="1"/>
    </row>
    <row r="127" spans="3:3" x14ac:dyDescent="0.35">
      <c r="C127" s="1"/>
    </row>
    <row r="128" spans="3:3" x14ac:dyDescent="0.35">
      <c r="C128" s="1"/>
    </row>
    <row r="129" spans="3:3" x14ac:dyDescent="0.35">
      <c r="C129" s="1"/>
    </row>
    <row r="130" spans="3:3" x14ac:dyDescent="0.35">
      <c r="C130" s="1"/>
    </row>
    <row r="131" spans="3:3" x14ac:dyDescent="0.35">
      <c r="C131" s="1"/>
    </row>
    <row r="132" spans="3:3" x14ac:dyDescent="0.35">
      <c r="C132" s="1"/>
    </row>
    <row r="133" spans="3:3" x14ac:dyDescent="0.35">
      <c r="C133" s="1"/>
    </row>
    <row r="134" spans="3:3" x14ac:dyDescent="0.35">
      <c r="C134" s="1"/>
    </row>
    <row r="135" spans="3:3" x14ac:dyDescent="0.35">
      <c r="C135" s="1"/>
    </row>
    <row r="136" spans="3:3" x14ac:dyDescent="0.35">
      <c r="C136" s="1"/>
    </row>
    <row r="137" spans="3:3" x14ac:dyDescent="0.35">
      <c r="C137" s="1"/>
    </row>
    <row r="138" spans="3:3" x14ac:dyDescent="0.35">
      <c r="C138" s="1"/>
    </row>
    <row r="139" spans="3:3" x14ac:dyDescent="0.35">
      <c r="C139" s="1"/>
    </row>
    <row r="140" spans="3:3" x14ac:dyDescent="0.35">
      <c r="C140" s="1"/>
    </row>
    <row r="141" spans="3:3" x14ac:dyDescent="0.35">
      <c r="C141" s="1"/>
    </row>
    <row r="142" spans="3:3" x14ac:dyDescent="0.35">
      <c r="C142" s="1"/>
    </row>
    <row r="143" spans="3:3" x14ac:dyDescent="0.35">
      <c r="C143" s="1"/>
    </row>
    <row r="144" spans="3:3" x14ac:dyDescent="0.35">
      <c r="C144" s="1"/>
    </row>
    <row r="145" spans="3:3" x14ac:dyDescent="0.35">
      <c r="C145" s="1"/>
    </row>
    <row r="146" spans="3:3" x14ac:dyDescent="0.35">
      <c r="C146" s="1"/>
    </row>
    <row r="147" spans="3:3" x14ac:dyDescent="0.35">
      <c r="C147" s="1"/>
    </row>
    <row r="148" spans="3:3" x14ac:dyDescent="0.35">
      <c r="C148" s="1"/>
    </row>
    <row r="149" spans="3:3" x14ac:dyDescent="0.35">
      <c r="C149" s="1"/>
    </row>
    <row r="150" spans="3:3" x14ac:dyDescent="0.35">
      <c r="C150" s="1"/>
    </row>
    <row r="151" spans="3:3" x14ac:dyDescent="0.35">
      <c r="C151" s="1"/>
    </row>
  </sheetData>
  <sheetProtection algorithmName="SHA-512" hashValue="aMYb4SBZVmOCzKo05R01FALh3t9hdqib6UpsX9l0oQK+TaX0z5Vyr63nBZdVdKQKRHlENGTpB+5d9cPTBRs+eA==" saltValue="SsPZlPAKiBi9Yk2tzBWLkA==" spinCount="100000" sheet="1"/>
  <mergeCells count="3">
    <mergeCell ref="E1:I1"/>
    <mergeCell ref="D25:E25"/>
    <mergeCell ref="D26:E27"/>
  </mergeCells>
  <conditionalFormatting sqref="E22">
    <cfRule type="cellIs" dxfId="6" priority="5" operator="lessThan">
      <formula>1</formula>
    </cfRule>
    <cfRule type="cellIs" dxfId="5" priority="6" operator="greaterThan">
      <formula>0</formula>
    </cfRule>
    <cfRule type="cellIs" dxfId="4" priority="7" operator="lessThan">
      <formula>0</formula>
    </cfRule>
  </conditionalFormatting>
  <conditionalFormatting sqref="E23">
    <cfRule type="cellIs" dxfId="3" priority="2" operator="equal">
      <formula>0</formula>
    </cfRule>
    <cfRule type="cellIs" dxfId="2" priority="3" operator="lessThan">
      <formula>1</formula>
    </cfRule>
    <cfRule type="cellIs" dxfId="1" priority="4" operator="greaterThan">
      <formula>0</formula>
    </cfRule>
  </conditionalFormatting>
  <conditionalFormatting sqref="E17">
    <cfRule type="cellIs" dxfId="0" priority="1" operator="lessThan">
      <formula>1</formula>
    </cfRule>
  </conditionalFormatting>
  <dataValidations count="5">
    <dataValidation type="list" showInputMessage="1" showErrorMessage="1" sqref="E3">
      <formula1>"CHOOSE,NO,YES"</formula1>
    </dataValidation>
    <dataValidation type="list" allowBlank="1" showInputMessage="1" showErrorMessage="1" sqref="E2">
      <formula1>PT</formula1>
    </dataValidation>
    <dataValidation type="list" allowBlank="1" showInputMessage="1" showErrorMessage="1" error="Please reselect an option by clicking &quot;CANCEL&quot; on this pop up and reselecting an option from the drop down menu." sqref="D12">
      <formula1>$A$16:$A$23</formula1>
    </dataValidation>
    <dataValidation type="list" allowBlank="1" showErrorMessage="1" error="Please reselect an option by clicking &quot;CANCEL&quot; on this pop up and reselecting an option from the drop down menu." prompt="Please use the drop down button to scroll through all selections." sqref="D5">
      <formula1>$A$2:$A$15</formula1>
    </dataValidation>
    <dataValidation type="list" allowBlank="1" showInputMessage="1" showErrorMessage="1" error="Please reselect an option by clicking &quot;CANCEL&quot; on this pop up and reselecting an option from the drop down menu." sqref="D17">
      <formula1>$A$24:$A$26</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fb3f50-ed46-4689-aa4f-f15dba0545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95C11828370A47878003C80E8E9189" ma:contentTypeVersion="16" ma:contentTypeDescription="Create a new document." ma:contentTypeScope="" ma:versionID="ffba6aadb2ab20bf087936e18a717692">
  <xsd:schema xmlns:xsd="http://www.w3.org/2001/XMLSchema" xmlns:xs="http://www.w3.org/2001/XMLSchema" xmlns:p="http://schemas.microsoft.com/office/2006/metadata/properties" xmlns:ns3="15fb3f50-ed46-4689-aa4f-f15dba0545fb" xmlns:ns4="b70705d3-3c42-4a4e-8125-9f303fb534e9" targetNamespace="http://schemas.microsoft.com/office/2006/metadata/properties" ma:root="true" ma:fieldsID="9c883ecf65c5b4adefe72cb258dbc343" ns3:_="" ns4:_="">
    <xsd:import namespace="15fb3f50-ed46-4689-aa4f-f15dba0545fb"/>
    <xsd:import namespace="b70705d3-3c42-4a4e-8125-9f303fb534e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b3f50-ed46-4689-aa4f-f15dba0545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0705d3-3c42-4a4e-8125-9f303fb534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70C69-871C-4272-A712-44267BD645B9}">
  <ds:schemaRefs>
    <ds:schemaRef ds:uri="http://schemas.microsoft.com/sharepoint/v3/contenttype/forms"/>
  </ds:schemaRefs>
</ds:datastoreItem>
</file>

<file path=customXml/itemProps2.xml><?xml version="1.0" encoding="utf-8"?>
<ds:datastoreItem xmlns:ds="http://schemas.openxmlformats.org/officeDocument/2006/customXml" ds:itemID="{853F6138-3FCF-431D-9868-22DA9DCF6C2D}">
  <ds:schemaRefs>
    <ds:schemaRef ds:uri="http://purl.org/dc/terms/"/>
    <ds:schemaRef ds:uri="http://schemas.openxmlformats.org/package/2006/metadata/core-properties"/>
    <ds:schemaRef ds:uri="b70705d3-3c42-4a4e-8125-9f303fb534e9"/>
    <ds:schemaRef ds:uri="http://schemas.microsoft.com/office/2006/documentManagement/types"/>
    <ds:schemaRef ds:uri="15fb3f50-ed46-4689-aa4f-f15dba0545f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B105E43-80CC-4C63-9DC6-339FEDFB5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b3f50-ed46-4689-aa4f-f15dba0545fb"/>
    <ds:schemaRef ds:uri="b70705d3-3c42-4a4e-8125-9f303fb534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Employees</vt:lpstr>
      <vt:lpstr>Commissioners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Jenny</dc:creator>
  <cp:keywords/>
  <dc:description/>
  <cp:lastModifiedBy>Gonzales, Jesse</cp:lastModifiedBy>
  <cp:revision/>
  <dcterms:created xsi:type="dcterms:W3CDTF">2023-10-26T17:54:25Z</dcterms:created>
  <dcterms:modified xsi:type="dcterms:W3CDTF">2023-11-01T17:20:04Z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0x0101002D95C11828370A47878003C80E8E9189</vt:lpwstr>
  </property>
  <property fmtid="{D5CDD505-2E9C-101B-9397-08002B2CF9AE}" pid="3" name="MediaServiceImageTags">
    <vt:lpwstr/>
  </property>
</Properties>
</file>